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9812" windowHeight="7368" activeTab="0"/>
  </bookViews>
  <sheets>
    <sheet name="deviz_general" sheetId="1" r:id="rId1"/>
    <sheet name="coexistenta_retele_electrice" sheetId="2" r:id="rId2"/>
    <sheet name="constructie_pod" sheetId="3" r:id="rId3"/>
    <sheet name="sens_giratoriu" sheetId="4" r:id="rId4"/>
    <sheet name="detalieri_proiectare_si_asisten" sheetId="5" r:id="rId5"/>
  </sheets>
  <definedNames>
    <definedName name="_xlnm.Print_Area" localSheetId="4">'detalieri_proiectare_si_asisten'!$A$1:$G$48</definedName>
  </definedNames>
  <calcPr fullCalcOnLoad="1"/>
</workbook>
</file>

<file path=xl/sharedStrings.xml><?xml version="1.0" encoding="utf-8"?>
<sst xmlns="http://schemas.openxmlformats.org/spreadsheetml/2006/main" count="268" uniqueCount="161">
  <si>
    <t>HG 28 / 2008</t>
  </si>
  <si>
    <t>DEVIZ GENERAL</t>
  </si>
  <si>
    <t>TOTAL CHELTUIELI</t>
  </si>
  <si>
    <t xml:space="preserve">                                                           (elaborat in conformitate cu prevederile HG 28 / 2008)</t>
  </si>
  <si>
    <t>TVA</t>
  </si>
  <si>
    <t>in lei / euro la cursul</t>
  </si>
  <si>
    <t>lei / euro</t>
  </si>
  <si>
    <t>din data de</t>
  </si>
  <si>
    <t>08.06.2015</t>
  </si>
  <si>
    <t>Nr. crt.</t>
  </si>
  <si>
    <t>Denumirea capitolelor şi subcapitolelor  de cheltuieli</t>
  </si>
  <si>
    <t>Valoare (inclusiv TVA)</t>
  </si>
  <si>
    <t>Mii lei</t>
  </si>
  <si>
    <t>Mii euro</t>
  </si>
  <si>
    <t xml:space="preserve"> Mii lei</t>
  </si>
  <si>
    <t>1.1</t>
  </si>
  <si>
    <t>Obţinerea terenului</t>
  </si>
  <si>
    <t>1.2</t>
  </si>
  <si>
    <t>Amenajarea terenului</t>
  </si>
  <si>
    <t>1.3</t>
  </si>
  <si>
    <t>Amenajări pentru protecţia mediului şi aducerea la starea iniţială</t>
  </si>
  <si>
    <t>TOTAL CAPITOL 1</t>
  </si>
  <si>
    <t>TOTAL CAPITOL 2</t>
  </si>
  <si>
    <t>CAPITOLUL 3
Cheltuieli pentru proiectare şi asistenţă tehnicăCAPITOLUL 3
Cheltuieli pentru proiectare şi asistenţă tehnicăCAPITOLUL 3
Cheltuieli pentru proiectare şi asistenţă tehnică</t>
  </si>
  <si>
    <t>3.1</t>
  </si>
  <si>
    <t>Studii de teren</t>
  </si>
  <si>
    <t>3.2</t>
  </si>
  <si>
    <t>Taxe pentru obţinerea de avize, acorduri şi autorizaţii</t>
  </si>
  <si>
    <t>3.3</t>
  </si>
  <si>
    <t>Proiectare si inginerie</t>
  </si>
  <si>
    <t>3.4</t>
  </si>
  <si>
    <t>Organizarea procedurilor de achizitie</t>
  </si>
  <si>
    <t>3.5</t>
  </si>
  <si>
    <t>Consultanta</t>
  </si>
  <si>
    <t>3.6</t>
  </si>
  <si>
    <t>Asistenta tehnica</t>
  </si>
  <si>
    <t>TOTAL CAPITOL 3</t>
  </si>
  <si>
    <t>4.1</t>
  </si>
  <si>
    <t>Constructii si instalatii</t>
  </si>
  <si>
    <t>4.2</t>
  </si>
  <si>
    <t>Montaj utilaje</t>
  </si>
  <si>
    <t>4.2.1</t>
  </si>
  <si>
    <t>Montaj utilaje si echipamente functionale</t>
  </si>
  <si>
    <t>4.2.2</t>
  </si>
  <si>
    <t>Montaj utilaje si echipamente flux tehnologic</t>
  </si>
  <si>
    <t>4.3</t>
  </si>
  <si>
    <t>Utilaje, echipamente tehnologice şi funcţionale cu montaj (procurare)</t>
  </si>
  <si>
    <t>4.3.1</t>
  </si>
  <si>
    <t>Utilaje si echipamente functionale</t>
  </si>
  <si>
    <t>4.3.2</t>
  </si>
  <si>
    <t>Utilaje si echipamente flux tehnologic</t>
  </si>
  <si>
    <t>4.4</t>
  </si>
  <si>
    <t>Utilaje fără montaj şi echipamente de transport</t>
  </si>
  <si>
    <t>4.5</t>
  </si>
  <si>
    <t>Dotari</t>
  </si>
  <si>
    <t>4.6</t>
  </si>
  <si>
    <t>Active necorporale</t>
  </si>
  <si>
    <t>TOTAL CAPITOL 4</t>
  </si>
  <si>
    <t>CAPITOLUL 5
Alte cheltuieli</t>
  </si>
  <si>
    <t>5.1</t>
  </si>
  <si>
    <t>Organizare de şantier</t>
  </si>
  <si>
    <t>5.1.1. Lucrări de construcţii</t>
  </si>
  <si>
    <t>5.1.2. Cheltuieli conexe organizării  şantierului</t>
  </si>
  <si>
    <t>5.2</t>
  </si>
  <si>
    <t>Comisioane, cote, taxe, costul creditului</t>
  </si>
  <si>
    <t>5.3</t>
  </si>
  <si>
    <t>TOTAL CAPITOL 5</t>
  </si>
  <si>
    <t>CAPITOLUL 6
Cheltuieli pentru probe tehnologice şi teste şi predare la beneficiar</t>
  </si>
  <si>
    <t>6.1</t>
  </si>
  <si>
    <t>Pregătirea personalului de exploatare</t>
  </si>
  <si>
    <t>6.2</t>
  </si>
  <si>
    <t>Probe tehnologice şi teste</t>
  </si>
  <si>
    <t>TOTAL CAPITOL 6</t>
  </si>
  <si>
    <t>TOTAL GENERAL</t>
  </si>
  <si>
    <t>Din care C + M</t>
  </si>
  <si>
    <t>BENEFICIAR :DIRECTIA SERVICII PUBLICE BISTRITA</t>
  </si>
  <si>
    <t>DEVIZUL OBIECTULUI</t>
  </si>
  <si>
    <t>NR.</t>
  </si>
  <si>
    <t>(HG.28/2008)</t>
  </si>
  <si>
    <t>COEXISTENTA RETELE ELECTRICE DE DISTRIBUTIE</t>
  </si>
  <si>
    <t>(in mii lei / mii euro la cursul BNR lei / euro</t>
  </si>
  <si>
    <t>din data de :</t>
  </si>
  <si>
    <t>Denumirea capitolelor si subcapitolelor de cheltuieli</t>
  </si>
  <si>
    <t>Valoare (fara TVA)</t>
  </si>
  <si>
    <t>I. LUCRARI DE CONSTRUCTII</t>
  </si>
  <si>
    <t>Infrastructura</t>
  </si>
  <si>
    <t>Suprastructura</t>
  </si>
  <si>
    <t>Arhitectura</t>
  </si>
  <si>
    <t>Instalaţii electrice</t>
  </si>
  <si>
    <t>Instalaţii gaz</t>
  </si>
  <si>
    <t>Termice</t>
  </si>
  <si>
    <t>TOTAL I</t>
  </si>
  <si>
    <t>II. MONTAJ</t>
  </si>
  <si>
    <t>2.1.</t>
  </si>
  <si>
    <t>Montaj utilaje şi echipamente tehnologice</t>
  </si>
  <si>
    <t>TOTAL II</t>
  </si>
  <si>
    <t>III. PROCURARE</t>
  </si>
  <si>
    <t>3.1.</t>
  </si>
  <si>
    <t>Utilaje şi echipamente tehnologice</t>
  </si>
  <si>
    <t>3.2.</t>
  </si>
  <si>
    <t>Utilaje şi echipamente de transport</t>
  </si>
  <si>
    <t>3.3.</t>
  </si>
  <si>
    <t>Dotări</t>
  </si>
  <si>
    <t>TOTAL III</t>
  </si>
  <si>
    <t>TOTAL (TOTAL I + TOTAL II + TOTAL III)</t>
  </si>
  <si>
    <t>CONSTRUCTIE POD</t>
  </si>
  <si>
    <t>Instalaţii sanitare</t>
  </si>
  <si>
    <t>CONSTRUCTIE SENS GIRATORIU</t>
  </si>
  <si>
    <t>Infrastructura intersectie</t>
  </si>
  <si>
    <t>Semnalizare rutiera</t>
  </si>
  <si>
    <t>DETALIERE CHELTUIELI PENTRU PROIECTARE SI ASISTENTA TEHNICA</t>
  </si>
  <si>
    <t>CAP3. PROIECTARE SI ASISTENTA TEHNICA</t>
  </si>
  <si>
    <t>Studii de teren (topo, geo, hidro, foto, etc.)</t>
  </si>
  <si>
    <t>Obtinere avize, acorduri, autorizatii</t>
  </si>
  <si>
    <t>1.Obtinere/prelungire certificat urbanism</t>
  </si>
  <si>
    <t>2.Obtinere/prelungire autorizatie construire</t>
  </si>
  <si>
    <t>3.Obtinere avize si acorduri pentru racorduri si bransamente la retelele publice</t>
  </si>
  <si>
    <t>5.Obtinere certificat de nomenclatura stradala si adresa</t>
  </si>
  <si>
    <t>6.Intocmire documentatie si inregistrare in C.F.</t>
  </si>
  <si>
    <t>7.Obtinere aviz P.S.I.</t>
  </si>
  <si>
    <t>8.Obtinere acord de mediu</t>
  </si>
  <si>
    <t>9.Alte avize, acorduri si autorizatii</t>
  </si>
  <si>
    <t>1.Cheltuieli pentru elaborarea tuturor fazelor de proiectare-total din care:</t>
  </si>
  <si>
    <t>a.studiu de prefezabilitate</t>
  </si>
  <si>
    <t>b.studiu de fezabilitate</t>
  </si>
  <si>
    <t>c.proiect tehnic</t>
  </si>
  <si>
    <t>d.detalii de executie</t>
  </si>
  <si>
    <t>e.verificare tehnica a proiectarii</t>
  </si>
  <si>
    <t>f.elaborarea certificatului de performanta energetica a cladirii</t>
  </si>
  <si>
    <t>2.documentatii necesare pentru obtinerea acordurilor,</t>
  </si>
  <si>
    <t>3.cheltuieli pentru expertiza tehnica efectuata pentru constructii incepute si neterminate sau care urmeaza a fi modificate prin proiect(modernizari, consolidari)</t>
  </si>
  <si>
    <t>4.cheltuieli pentru efectuarea expertizei, cercetarii si auditului energetic</t>
  </si>
  <si>
    <t>Organizarea procedurii de achizitie</t>
  </si>
  <si>
    <t>Consultanta-total din care:</t>
  </si>
  <si>
    <t>1.Plata serviciilor de consultanta la elaborarea memoriului justificativ, stuudiilor de piata, de evaluare, la intocmirea cererii de finantare</t>
  </si>
  <si>
    <t>2.plata servixiilor de consultanta in domeniul managementului investitiei sau administrarea contractului de executie</t>
  </si>
  <si>
    <t>1.asistenta tehnica din partea proiectantului in cazul in care aceasta nu intra in tarifarea proiectarii</t>
  </si>
  <si>
    <t>2.plata dirigintilor de santier desemnati de autoritatea contractanta, autorizati conform prevederilor legale pentru verificarea executiei lucrarilor de constructiii si instalatii</t>
  </si>
  <si>
    <t>TOTAL VALOARE CAPITOLUL 3</t>
  </si>
  <si>
    <t xml:space="preserve">CAPITOLUL 1 </t>
  </si>
  <si>
    <t xml:space="preserve"> Cheltuieli pentru obtinerea si amenajarea terenului </t>
  </si>
  <si>
    <t>CAPITOLUL 2</t>
  </si>
  <si>
    <t>Cheltuieli pentru asigurarea utilitatilor necesare obiectivului</t>
  </si>
  <si>
    <t>CAPITOLUL 4
Cheltuieli pentru investiţia de bază</t>
  </si>
  <si>
    <t xml:space="preserve">Cheltuieli diverse şi neprevăzute </t>
  </si>
  <si>
    <t>19%</t>
  </si>
  <si>
    <t>15.02.2017</t>
  </si>
  <si>
    <t>Valoare
(fara TVA)</t>
  </si>
  <si>
    <t>Valoare               (inclusiv TVA)</t>
  </si>
  <si>
    <t>Valoare                   (fara TVA)</t>
  </si>
  <si>
    <t>Intocmit,                           ing.Arotaritei Marcel</t>
  </si>
  <si>
    <t>Intocmit,                                                ing.Arotaritei Marcel</t>
  </si>
  <si>
    <t>Intocmit,                                                 ing.Arotaritei Marcel</t>
  </si>
  <si>
    <t>Intocmit,                                       ing.Arotaritei Marcel</t>
  </si>
  <si>
    <t>Intocmit                                 ing.Arotaritei Marcel</t>
  </si>
  <si>
    <r>
      <t>privind cheltuielile necesare realizării obiectivului :"</t>
    </r>
    <r>
      <rPr>
        <b/>
        <i/>
        <sz val="12"/>
        <color indexed="8"/>
        <rFont val="Arial"/>
        <family val="2"/>
      </rPr>
      <t xml:space="preserve">Sens </t>
    </r>
    <r>
      <rPr>
        <b/>
        <i/>
        <sz val="12"/>
        <color indexed="8"/>
        <rFont val="Arial"/>
        <family val="2"/>
      </rPr>
      <t xml:space="preserve">giratoriu la </t>
    </r>
    <r>
      <rPr>
        <b/>
        <i/>
        <sz val="12"/>
        <color indexed="8"/>
        <rFont val="Arial"/>
        <family val="2"/>
      </rPr>
      <t xml:space="preserve">intersectia strazilor </t>
    </r>
    <r>
      <rPr>
        <b/>
        <i/>
        <sz val="12"/>
        <color indexed="8"/>
        <rFont val="Arial"/>
        <family val="2"/>
      </rPr>
      <t>Tarpiului,</t>
    </r>
    <r>
      <rPr>
        <b/>
        <i/>
        <sz val="12"/>
        <color indexed="8"/>
        <rFont val="Arial"/>
        <family val="2"/>
      </rPr>
      <t xml:space="preserve">Drumul Cetatii si </t>
    </r>
    <r>
      <rPr>
        <b/>
        <i/>
        <sz val="12"/>
        <color indexed="8"/>
        <rFont val="Arial"/>
        <family val="2"/>
      </rPr>
      <t xml:space="preserve">Livezi </t>
    </r>
    <r>
      <rPr>
        <b/>
        <sz val="12"/>
        <color indexed="8"/>
        <rFont val="Arial"/>
        <family val="2"/>
      </rPr>
      <t>"</t>
    </r>
  </si>
  <si>
    <t xml:space="preserve">                      </t>
  </si>
  <si>
    <t>OBIECTIVUL "SENS GIRATORIU LA INTERSECTIA STRAZILOR TARPIULUI, DRUMUL CETATII SI LIVEZILE"</t>
  </si>
  <si>
    <t>OBIECTIVUL "SENS GIRATORIU LA INTERSECTIA STRAZILOR TARPIULUI, DRUMUL                     CETATII SI LIVEZILE"</t>
  </si>
  <si>
    <t>OBIECTIVUL "SENS GIRATORIU LA INTERSECTIA STRAZILOR TARPIULUI, DRUMUL CETATII      SI LIVEZILE"</t>
  </si>
  <si>
    <t>OBIECTIVUL "SENS GIRATORIU LA INTERSECTIA STRAZILOR TARPIULUI,                          DRUMUL CETATII SI LIVEZILE"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</si>
</sst>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0.000"/>
    <numFmt numFmtId="166" formatCode="[$-409]#,##0"/>
    <numFmt numFmtId="167" formatCode="#,##0.000"/>
    <numFmt numFmtId="168" formatCode="[$-409]0.00"/>
    <numFmt numFmtId="169" formatCode="[$-409]d\-mmm"/>
    <numFmt numFmtId="170" formatCode="[$$-409]#,##0.00;[Red]&quot;-&quot;[$$-409]#,##0.00"/>
    <numFmt numFmtId="171" formatCode="0.0000"/>
  </numFmts>
  <fonts count="66"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0" fillId="0" borderId="0" applyBorder="0" applyProtection="0">
      <alignment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Border="0" applyProtection="0">
      <alignment horizontal="center" textRotation="90"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0" fontId="51" fillId="0" borderId="0" applyBorder="0" applyProtection="0">
      <alignment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49" fontId="40" fillId="0" borderId="0" xfId="46" applyNumberFormat="1" applyFont="1" applyFill="1" applyAlignment="1">
      <alignment/>
    </xf>
    <xf numFmtId="166" fontId="55" fillId="0" borderId="0" xfId="46" applyNumberFormat="1" applyFont="1" applyFill="1" applyAlignment="1">
      <alignment wrapText="1"/>
    </xf>
    <xf numFmtId="164" fontId="40" fillId="0" borderId="0" xfId="46" applyFont="1" applyFill="1" applyAlignment="1">
      <alignment/>
    </xf>
    <xf numFmtId="164" fontId="55" fillId="0" borderId="0" xfId="46" applyFont="1" applyFill="1" applyAlignment="1">
      <alignment/>
    </xf>
    <xf numFmtId="49" fontId="56" fillId="0" borderId="0" xfId="46" applyNumberFormat="1" applyFont="1" applyFill="1" applyAlignment="1">
      <alignment horizontal="center" wrapText="1"/>
    </xf>
    <xf numFmtId="49" fontId="0" fillId="0" borderId="0" xfId="46" applyNumberFormat="1" applyFont="1" applyFill="1" applyAlignment="1">
      <alignment horizontal="center" wrapText="1"/>
    </xf>
    <xf numFmtId="164" fontId="57" fillId="0" borderId="0" xfId="46" applyFont="1" applyFill="1" applyAlignment="1">
      <alignment horizontal="center"/>
    </xf>
    <xf numFmtId="164" fontId="0" fillId="0" borderId="0" xfId="46" applyFont="1" applyFill="1" applyAlignment="1">
      <alignment wrapText="1"/>
    </xf>
    <xf numFmtId="49" fontId="0" fillId="0" borderId="0" xfId="46" applyNumberFormat="1" applyFont="1" applyFill="1" applyAlignment="1">
      <alignment wrapText="1"/>
    </xf>
    <xf numFmtId="49" fontId="56" fillId="0" borderId="10" xfId="46" applyNumberFormat="1" applyFont="1" applyFill="1" applyBorder="1" applyAlignment="1">
      <alignment horizontal="center" wrapText="1"/>
    </xf>
    <xf numFmtId="164" fontId="56" fillId="0" borderId="10" xfId="46" applyFont="1" applyFill="1" applyBorder="1" applyAlignment="1">
      <alignment horizontal="center" wrapText="1"/>
    </xf>
    <xf numFmtId="164" fontId="56" fillId="0" borderId="10" xfId="46" applyFont="1" applyFill="1" applyBorder="1" applyAlignment="1">
      <alignment horizontal="center"/>
    </xf>
    <xf numFmtId="164" fontId="40" fillId="0" borderId="0" xfId="46" applyFont="1" applyFill="1" applyAlignment="1">
      <alignment horizontal="center"/>
    </xf>
    <xf numFmtId="49" fontId="56" fillId="0" borderId="11" xfId="46" applyNumberFormat="1" applyFont="1" applyFill="1" applyBorder="1" applyAlignment="1">
      <alignment horizontal="center"/>
    </xf>
    <xf numFmtId="164" fontId="56" fillId="0" borderId="11" xfId="46" applyFont="1" applyFill="1" applyBorder="1" applyAlignment="1">
      <alignment horizontal="center" wrapText="1"/>
    </xf>
    <xf numFmtId="164" fontId="56" fillId="0" borderId="11" xfId="46" applyFont="1" applyFill="1" applyBorder="1" applyAlignment="1">
      <alignment horizontal="center"/>
    </xf>
    <xf numFmtId="164" fontId="56" fillId="0" borderId="12" xfId="46" applyFont="1" applyFill="1" applyBorder="1" applyAlignment="1">
      <alignment horizontal="center"/>
    </xf>
    <xf numFmtId="164" fontId="56" fillId="0" borderId="13" xfId="46" applyFont="1" applyFill="1" applyBorder="1" applyAlignment="1">
      <alignment horizontal="center"/>
    </xf>
    <xf numFmtId="49" fontId="58" fillId="0" borderId="10" xfId="46" applyNumberFormat="1" applyFont="1" applyFill="1" applyBorder="1" applyAlignment="1">
      <alignment horizontal="center"/>
    </xf>
    <xf numFmtId="164" fontId="58" fillId="0" borderId="10" xfId="46" applyFont="1" applyFill="1" applyBorder="1" applyAlignment="1">
      <alignment horizontal="center" wrapText="1"/>
    </xf>
    <xf numFmtId="164" fontId="58" fillId="0" borderId="10" xfId="46" applyFont="1" applyFill="1" applyBorder="1" applyAlignment="1">
      <alignment horizontal="center"/>
    </xf>
    <xf numFmtId="164" fontId="58" fillId="0" borderId="14" xfId="46" applyFont="1" applyFill="1" applyBorder="1" applyAlignment="1">
      <alignment horizontal="center"/>
    </xf>
    <xf numFmtId="49" fontId="59" fillId="0" borderId="15" xfId="46" applyNumberFormat="1" applyFont="1" applyFill="1" applyBorder="1" applyAlignment="1">
      <alignment/>
    </xf>
    <xf numFmtId="164" fontId="59" fillId="0" borderId="10" xfId="46" applyFont="1" applyFill="1" applyBorder="1" applyAlignment="1">
      <alignment wrapText="1"/>
    </xf>
    <xf numFmtId="165" fontId="57" fillId="0" borderId="10" xfId="46" applyNumberFormat="1" applyFont="1" applyFill="1" applyBorder="1" applyAlignment="1">
      <alignment/>
    </xf>
    <xf numFmtId="49" fontId="59" fillId="0" borderId="16" xfId="46" applyNumberFormat="1" applyFont="1" applyFill="1" applyBorder="1" applyAlignment="1">
      <alignment/>
    </xf>
    <xf numFmtId="164" fontId="59" fillId="0" borderId="16" xfId="46" applyFont="1" applyFill="1" applyBorder="1" applyAlignment="1">
      <alignment wrapText="1"/>
    </xf>
    <xf numFmtId="164" fontId="57" fillId="0" borderId="0" xfId="46" applyFont="1" applyFill="1" applyAlignment="1">
      <alignment/>
    </xf>
    <xf numFmtId="49" fontId="59" fillId="0" borderId="10" xfId="46" applyNumberFormat="1" applyFont="1" applyFill="1" applyBorder="1" applyAlignment="1">
      <alignment/>
    </xf>
    <xf numFmtId="164" fontId="59" fillId="0" borderId="14" xfId="46" applyFont="1" applyFill="1" applyBorder="1" applyAlignment="1">
      <alignment wrapText="1"/>
    </xf>
    <xf numFmtId="164" fontId="59" fillId="0" borderId="0" xfId="46" applyFont="1" applyFill="1" applyAlignment="1">
      <alignment wrapText="1"/>
    </xf>
    <xf numFmtId="49" fontId="59" fillId="0" borderId="13" xfId="46" applyNumberFormat="1" applyFont="1" applyFill="1" applyBorder="1" applyAlignment="1">
      <alignment/>
    </xf>
    <xf numFmtId="164" fontId="59" fillId="0" borderId="17" xfId="46" applyFont="1" applyFill="1" applyBorder="1" applyAlignment="1">
      <alignment/>
    </xf>
    <xf numFmtId="164" fontId="59" fillId="0" borderId="18" xfId="46" applyFont="1" applyFill="1" applyBorder="1" applyAlignment="1">
      <alignment/>
    </xf>
    <xf numFmtId="164" fontId="59" fillId="0" borderId="12" xfId="46" applyFont="1" applyFill="1" applyBorder="1" applyAlignment="1">
      <alignment wrapText="1"/>
    </xf>
    <xf numFmtId="165" fontId="57" fillId="0" borderId="11" xfId="46" applyNumberFormat="1" applyFont="1" applyFill="1" applyBorder="1" applyAlignment="1">
      <alignment/>
    </xf>
    <xf numFmtId="167" fontId="59" fillId="0" borderId="10" xfId="46" applyNumberFormat="1" applyFont="1" applyFill="1" applyBorder="1" applyAlignment="1">
      <alignment/>
    </xf>
    <xf numFmtId="167" fontId="56" fillId="0" borderId="10" xfId="46" applyNumberFormat="1" applyFont="1" applyFill="1" applyBorder="1" applyAlignment="1">
      <alignment/>
    </xf>
    <xf numFmtId="167" fontId="59" fillId="0" borderId="19" xfId="46" applyNumberFormat="1" applyFont="1" applyFill="1" applyBorder="1" applyAlignment="1">
      <alignment/>
    </xf>
    <xf numFmtId="164" fontId="40" fillId="0" borderId="0" xfId="46" applyFont="1" applyFill="1" applyAlignment="1">
      <alignment wrapText="1"/>
    </xf>
    <xf numFmtId="164" fontId="60" fillId="0" borderId="0" xfId="46" applyFont="1" applyFill="1" applyAlignment="1">
      <alignment horizontal="center"/>
    </xf>
    <xf numFmtId="164" fontId="60" fillId="0" borderId="20" xfId="46" applyFont="1" applyFill="1" applyBorder="1" applyAlignment="1">
      <alignment horizontal="center"/>
    </xf>
    <xf numFmtId="164" fontId="60" fillId="0" borderId="0" xfId="46" applyFont="1" applyFill="1" applyAlignment="1">
      <alignment/>
    </xf>
    <xf numFmtId="164" fontId="57" fillId="0" borderId="0" xfId="46" applyFont="1" applyFill="1" applyAlignment="1">
      <alignment horizontal="right"/>
    </xf>
    <xf numFmtId="49" fontId="57" fillId="0" borderId="0" xfId="46" applyNumberFormat="1" applyFont="1" applyFill="1" applyAlignment="1">
      <alignment/>
    </xf>
    <xf numFmtId="164" fontId="57" fillId="0" borderId="10" xfId="46" applyFont="1" applyFill="1" applyBorder="1" applyAlignment="1">
      <alignment horizontal="center" vertical="center" wrapText="1"/>
    </xf>
    <xf numFmtId="164" fontId="57" fillId="0" borderId="10" xfId="46" applyFont="1" applyFill="1" applyBorder="1" applyAlignment="1">
      <alignment horizontal="center" vertical="center"/>
    </xf>
    <xf numFmtId="164" fontId="57" fillId="0" borderId="10" xfId="46" applyFont="1" applyFill="1" applyBorder="1" applyAlignment="1">
      <alignment horizontal="center"/>
    </xf>
    <xf numFmtId="164" fontId="57" fillId="0" borderId="10" xfId="46" applyFont="1" applyFill="1" applyBorder="1" applyAlignment="1">
      <alignment/>
    </xf>
    <xf numFmtId="164" fontId="57" fillId="0" borderId="10" xfId="46" applyFont="1" applyFill="1" applyBorder="1" applyAlignment="1">
      <alignment wrapText="1"/>
    </xf>
    <xf numFmtId="165" fontId="57" fillId="0" borderId="0" xfId="46" applyNumberFormat="1" applyFont="1" applyFill="1" applyAlignment="1">
      <alignment/>
    </xf>
    <xf numFmtId="166" fontId="57" fillId="0" borderId="10" xfId="46" applyNumberFormat="1" applyFont="1" applyFill="1" applyBorder="1" applyAlignment="1">
      <alignment/>
    </xf>
    <xf numFmtId="168" fontId="57" fillId="0" borderId="10" xfId="46" applyNumberFormat="1" applyFont="1" applyFill="1" applyBorder="1" applyAlignment="1">
      <alignment/>
    </xf>
    <xf numFmtId="169" fontId="57" fillId="0" borderId="10" xfId="46" applyNumberFormat="1" applyFont="1" applyFill="1" applyBorder="1" applyAlignment="1">
      <alignment/>
    </xf>
    <xf numFmtId="165" fontId="57" fillId="0" borderId="10" xfId="46" applyNumberFormat="1" applyFont="1" applyFill="1" applyBorder="1" applyAlignment="1">
      <alignment vertical="top" wrapText="1"/>
    </xf>
    <xf numFmtId="164" fontId="57" fillId="0" borderId="11" xfId="46" applyFont="1" applyFill="1" applyBorder="1" applyAlignment="1">
      <alignment wrapText="1"/>
    </xf>
    <xf numFmtId="165" fontId="57" fillId="0" borderId="14" xfId="46" applyNumberFormat="1" applyFont="1" applyFill="1" applyBorder="1" applyAlignment="1">
      <alignment/>
    </xf>
    <xf numFmtId="164" fontId="57" fillId="0" borderId="18" xfId="46" applyFont="1" applyFill="1" applyBorder="1" applyAlignment="1">
      <alignment wrapText="1"/>
    </xf>
    <xf numFmtId="169" fontId="57" fillId="0" borderId="10" xfId="46" applyNumberFormat="1" applyFont="1" applyFill="1" applyBorder="1" applyAlignment="1">
      <alignment horizontal="center"/>
    </xf>
    <xf numFmtId="165" fontId="57" fillId="0" borderId="10" xfId="46" applyNumberFormat="1" applyFont="1" applyFill="1" applyBorder="1" applyAlignment="1">
      <alignment wrapText="1"/>
    </xf>
    <xf numFmtId="164" fontId="61" fillId="0" borderId="0" xfId="46" applyFont="1" applyFill="1" applyAlignment="1">
      <alignment/>
    </xf>
    <xf numFmtId="49" fontId="57" fillId="0" borderId="10" xfId="46" applyNumberFormat="1" applyFont="1" applyFill="1" applyBorder="1" applyAlignment="1">
      <alignment horizontal="center"/>
    </xf>
    <xf numFmtId="164" fontId="61" fillId="0" borderId="10" xfId="46" applyFont="1" applyFill="1" applyBorder="1" applyAlignment="1">
      <alignment/>
    </xf>
    <xf numFmtId="164" fontId="62" fillId="0" borderId="11" xfId="46" applyFont="1" applyFill="1" applyBorder="1" applyAlignment="1">
      <alignment/>
    </xf>
    <xf numFmtId="164" fontId="61" fillId="0" borderId="10" xfId="46" applyFont="1" applyFill="1" applyBorder="1" applyAlignment="1">
      <alignment wrapText="1"/>
    </xf>
    <xf numFmtId="165" fontId="57" fillId="0" borderId="13" xfId="46" applyNumberFormat="1" applyFont="1" applyFill="1" applyBorder="1" applyAlignment="1">
      <alignment/>
    </xf>
    <xf numFmtId="164" fontId="61" fillId="0" borderId="15" xfId="46" applyFont="1" applyFill="1" applyBorder="1" applyAlignment="1">
      <alignment/>
    </xf>
    <xf numFmtId="164" fontId="62" fillId="0" borderId="0" xfId="46" applyFont="1" applyFill="1" applyAlignment="1">
      <alignment/>
    </xf>
    <xf numFmtId="164" fontId="61" fillId="0" borderId="11" xfId="46" applyFont="1" applyFill="1" applyBorder="1" applyAlignment="1">
      <alignment/>
    </xf>
    <xf numFmtId="164" fontId="61" fillId="0" borderId="15" xfId="46" applyFont="1" applyFill="1" applyBorder="1" applyAlignment="1">
      <alignment vertical="top" wrapText="1"/>
    </xf>
    <xf numFmtId="49" fontId="57" fillId="0" borderId="15" xfId="46" applyNumberFormat="1" applyFont="1" applyFill="1" applyBorder="1" applyAlignment="1">
      <alignment horizontal="center"/>
    </xf>
    <xf numFmtId="164" fontId="57" fillId="0" borderId="10" xfId="46" applyFont="1" applyFill="1" applyBorder="1" applyAlignment="1">
      <alignment vertical="top" wrapText="1"/>
    </xf>
    <xf numFmtId="164" fontId="55" fillId="0" borderId="10" xfId="46" applyFont="1" applyFill="1" applyBorder="1" applyAlignment="1">
      <alignment/>
    </xf>
    <xf numFmtId="164" fontId="61" fillId="0" borderId="21" xfId="46" applyFont="1" applyFill="1" applyBorder="1" applyAlignment="1">
      <alignment vertical="top" wrapText="1"/>
    </xf>
    <xf numFmtId="164" fontId="61" fillId="0" borderId="11" xfId="46" applyFont="1" applyFill="1" applyBorder="1" applyAlignment="1">
      <alignment wrapText="1"/>
    </xf>
    <xf numFmtId="49" fontId="59" fillId="0" borderId="17" xfId="46" applyNumberFormat="1" applyFont="1" applyFill="1" applyBorder="1" applyAlignment="1">
      <alignment vertical="center"/>
    </xf>
    <xf numFmtId="49" fontId="59" fillId="0" borderId="22" xfId="46" applyNumberFormat="1" applyFont="1" applyFill="1" applyBorder="1" applyAlignment="1">
      <alignment vertical="center"/>
    </xf>
    <xf numFmtId="49" fontId="59" fillId="0" borderId="19" xfId="46" applyNumberFormat="1" applyFont="1" applyFill="1" applyBorder="1" applyAlignment="1">
      <alignment vertical="center"/>
    </xf>
    <xf numFmtId="49" fontId="59" fillId="0" borderId="14" xfId="46" applyNumberFormat="1" applyFont="1" applyFill="1" applyBorder="1" applyAlignment="1">
      <alignment/>
    </xf>
    <xf numFmtId="164" fontId="59" fillId="0" borderId="14" xfId="46" applyFont="1" applyFill="1" applyBorder="1" applyAlignment="1">
      <alignment vertical="center" wrapText="1"/>
    </xf>
    <xf numFmtId="49" fontId="59" fillId="0" borderId="10" xfId="46" applyNumberFormat="1" applyFont="1" applyFill="1" applyBorder="1" applyAlignment="1">
      <alignment vertical="center"/>
    </xf>
    <xf numFmtId="49" fontId="40" fillId="0" borderId="0" xfId="46" applyNumberFormat="1" applyFont="1" applyFill="1" applyBorder="1" applyAlignment="1">
      <alignment/>
    </xf>
    <xf numFmtId="164" fontId="40" fillId="0" borderId="0" xfId="46" applyFont="1" applyFill="1" applyBorder="1" applyAlignment="1">
      <alignment wrapText="1"/>
    </xf>
    <xf numFmtId="164" fontId="40" fillId="0" borderId="0" xfId="46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/>
    </xf>
    <xf numFmtId="165" fontId="16" fillId="0" borderId="23" xfId="0" applyNumberFormat="1" applyFont="1" applyBorder="1" applyAlignment="1">
      <alignment/>
    </xf>
    <xf numFmtId="164" fontId="57" fillId="0" borderId="0" xfId="46" applyFont="1" applyFill="1" applyAlignment="1">
      <alignment wrapText="1"/>
    </xf>
    <xf numFmtId="165" fontId="16" fillId="0" borderId="24" xfId="0" applyNumberFormat="1" applyFont="1" applyBorder="1" applyAlignment="1">
      <alignment/>
    </xf>
    <xf numFmtId="164" fontId="57" fillId="0" borderId="25" xfId="46" applyFont="1" applyFill="1" applyBorder="1" applyAlignment="1">
      <alignment horizontal="center" vertical="center"/>
    </xf>
    <xf numFmtId="164" fontId="57" fillId="0" borderId="25" xfId="46" applyFont="1" applyFill="1" applyBorder="1" applyAlignment="1">
      <alignment horizontal="center"/>
    </xf>
    <xf numFmtId="164" fontId="56" fillId="0" borderId="10" xfId="46" applyFont="1" applyFill="1" applyBorder="1" applyAlignment="1">
      <alignment horizontal="center" wrapText="1"/>
    </xf>
    <xf numFmtId="164" fontId="56" fillId="0" borderId="15" xfId="46" applyFont="1" applyFill="1" applyBorder="1" applyAlignment="1">
      <alignment horizontal="center" wrapText="1"/>
    </xf>
    <xf numFmtId="164" fontId="56" fillId="0" borderId="14" xfId="46" applyFont="1" applyFill="1" applyBorder="1" applyAlignment="1">
      <alignment horizontal="center" wrapText="1"/>
    </xf>
    <xf numFmtId="49" fontId="63" fillId="0" borderId="0" xfId="46" applyNumberFormat="1" applyFont="1" applyFill="1" applyAlignment="1">
      <alignment horizontal="center"/>
    </xf>
    <xf numFmtId="49" fontId="56" fillId="0" borderId="0" xfId="46" applyNumberFormat="1" applyFont="1" applyFill="1" applyAlignment="1">
      <alignment horizontal="center" vertical="top" wrapText="1"/>
    </xf>
    <xf numFmtId="49" fontId="64" fillId="0" borderId="0" xfId="46" applyNumberFormat="1" applyFont="1" applyFill="1" applyAlignment="1">
      <alignment horizontal="center" wrapText="1"/>
    </xf>
    <xf numFmtId="49" fontId="58" fillId="0" borderId="0" xfId="46" applyNumberFormat="1" applyFont="1" applyFill="1" applyAlignment="1">
      <alignment horizontal="left" wrapText="1"/>
    </xf>
    <xf numFmtId="164" fontId="0" fillId="0" borderId="22" xfId="46" applyFont="1" applyFill="1" applyBorder="1" applyAlignment="1">
      <alignment horizontal="right" wrapText="1"/>
    </xf>
    <xf numFmtId="49" fontId="59" fillId="0" borderId="26" xfId="46" applyNumberFormat="1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49" fontId="56" fillId="0" borderId="10" xfId="46" applyNumberFormat="1" applyFont="1" applyFill="1" applyBorder="1" applyAlignment="1">
      <alignment/>
    </xf>
    <xf numFmtId="49" fontId="59" fillId="0" borderId="10" xfId="46" applyNumberFormat="1" applyFont="1" applyFill="1" applyBorder="1" applyAlignment="1">
      <alignment/>
    </xf>
    <xf numFmtId="49" fontId="59" fillId="0" borderId="26" xfId="46" applyNumberFormat="1" applyFont="1" applyFill="1" applyBorder="1" applyAlignment="1">
      <alignment horizontal="left" wrapText="1"/>
    </xf>
    <xf numFmtId="49" fontId="59" fillId="0" borderId="21" xfId="46" applyNumberFormat="1" applyFont="1" applyFill="1" applyBorder="1" applyAlignment="1">
      <alignment horizontal="left" wrapText="1"/>
    </xf>
    <xf numFmtId="49" fontId="59" fillId="0" borderId="27" xfId="46" applyNumberFormat="1" applyFont="1" applyFill="1" applyBorder="1" applyAlignment="1">
      <alignment horizontal="left" wrapText="1"/>
    </xf>
    <xf numFmtId="49" fontId="59" fillId="0" borderId="15" xfId="46" applyNumberFormat="1" applyFont="1" applyFill="1" applyBorder="1" applyAlignment="1">
      <alignment vertical="center" wrapText="1"/>
    </xf>
    <xf numFmtId="49" fontId="59" fillId="0" borderId="28" xfId="46" applyNumberFormat="1" applyFont="1" applyFill="1" applyBorder="1" applyAlignment="1">
      <alignment vertical="center" wrapText="1"/>
    </xf>
    <xf numFmtId="49" fontId="59" fillId="0" borderId="14" xfId="46" applyNumberFormat="1" applyFont="1" applyFill="1" applyBorder="1" applyAlignment="1">
      <alignment vertical="center" wrapText="1"/>
    </xf>
    <xf numFmtId="49" fontId="59" fillId="0" borderId="10" xfId="46" applyNumberFormat="1" applyFont="1" applyFill="1" applyBorder="1" applyAlignment="1">
      <alignment wrapText="1"/>
    </xf>
    <xf numFmtId="49" fontId="59" fillId="0" borderId="15" xfId="46" applyNumberFormat="1" applyFont="1" applyFill="1" applyBorder="1" applyAlignment="1">
      <alignment wrapText="1"/>
    </xf>
    <xf numFmtId="49" fontId="59" fillId="0" borderId="14" xfId="46" applyNumberFormat="1" applyFont="1" applyFill="1" applyBorder="1" applyAlignment="1">
      <alignment wrapText="1"/>
    </xf>
    <xf numFmtId="49" fontId="59" fillId="0" borderId="18" xfId="46" applyNumberFormat="1" applyFont="1" applyFill="1" applyBorder="1" applyAlignment="1">
      <alignment wrapText="1"/>
    </xf>
    <xf numFmtId="164" fontId="60" fillId="0" borderId="0" xfId="46" applyFont="1" applyFill="1" applyAlignment="1">
      <alignment horizontal="center" wrapText="1"/>
    </xf>
    <xf numFmtId="164" fontId="65" fillId="0" borderId="0" xfId="46" applyFont="1" applyFill="1" applyAlignment="1">
      <alignment horizontal="center"/>
    </xf>
    <xf numFmtId="164" fontId="60" fillId="0" borderId="0" xfId="46" applyFont="1" applyFill="1" applyAlignment="1">
      <alignment horizontal="right"/>
    </xf>
    <xf numFmtId="164" fontId="60" fillId="0" borderId="0" xfId="46" applyFont="1" applyFill="1" applyAlignment="1">
      <alignment horizontal="center"/>
    </xf>
    <xf numFmtId="164" fontId="57" fillId="0" borderId="10" xfId="46" applyFont="1" applyFill="1" applyBorder="1" applyAlignment="1">
      <alignment horizontal="center" vertical="center" wrapText="1"/>
    </xf>
    <xf numFmtId="164" fontId="60" fillId="0" borderId="10" xfId="46" applyFont="1" applyFill="1" applyBorder="1" applyAlignment="1">
      <alignment horizontal="left"/>
    </xf>
    <xf numFmtId="164" fontId="57" fillId="0" borderId="0" xfId="46" applyFont="1" applyFill="1" applyAlignment="1">
      <alignment horizontal="center"/>
    </xf>
    <xf numFmtId="164" fontId="60" fillId="0" borderId="25" xfId="46" applyFont="1" applyFill="1" applyBorder="1" applyAlignment="1">
      <alignment horizontal="left"/>
    </xf>
    <xf numFmtId="164" fontId="57" fillId="0" borderId="25" xfId="46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2124075</xdr:colOff>
      <xdr:row>55</xdr:row>
      <xdr:rowOff>152400</xdr:rowOff>
    </xdr:from>
    <xdr:to>
      <xdr:col>2</xdr:col>
      <xdr:colOff>771525</xdr:colOff>
      <xdr:row>59</xdr:row>
      <xdr:rowOff>161925</xdr:rowOff>
    </xdr:to>
    <xdr:pic>
      <xdr:nvPicPr>
        <xdr:cNvPr id="1" name="Picture 1" descr="romgre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6097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30</xdr:row>
      <xdr:rowOff>180975</xdr:rowOff>
    </xdr:from>
    <xdr:to>
      <xdr:col>3</xdr:col>
      <xdr:colOff>561975</xdr:colOff>
      <xdr:row>34</xdr:row>
      <xdr:rowOff>19050</xdr:rowOff>
    </xdr:to>
    <xdr:pic>
      <xdr:nvPicPr>
        <xdr:cNvPr id="1" name="Picture 1" descr="romgre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62940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30</xdr:row>
      <xdr:rowOff>285750</xdr:rowOff>
    </xdr:from>
    <xdr:to>
      <xdr:col>4</xdr:col>
      <xdr:colOff>228600</xdr:colOff>
      <xdr:row>34</xdr:row>
      <xdr:rowOff>19050</xdr:rowOff>
    </xdr:to>
    <xdr:pic>
      <xdr:nvPicPr>
        <xdr:cNvPr id="1" name="Picture 1" descr="romgre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134225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30</xdr:row>
      <xdr:rowOff>257175</xdr:rowOff>
    </xdr:from>
    <xdr:to>
      <xdr:col>3</xdr:col>
      <xdr:colOff>276225</xdr:colOff>
      <xdr:row>34</xdr:row>
      <xdr:rowOff>95250</xdr:rowOff>
    </xdr:to>
    <xdr:pic>
      <xdr:nvPicPr>
        <xdr:cNvPr id="1" name="Picture 1" descr="romgre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67475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43</xdr:row>
      <xdr:rowOff>161925</xdr:rowOff>
    </xdr:from>
    <xdr:to>
      <xdr:col>3</xdr:col>
      <xdr:colOff>381000</xdr:colOff>
      <xdr:row>47</xdr:row>
      <xdr:rowOff>9525</xdr:rowOff>
    </xdr:to>
    <xdr:pic>
      <xdr:nvPicPr>
        <xdr:cNvPr id="1" name="Picture 1" descr="romgres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326832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40">
      <selection activeCell="C30" sqref="C30"/>
    </sheetView>
  </sheetViews>
  <sheetFormatPr defaultColWidth="9.00390625" defaultRowHeight="14.25"/>
  <cols>
    <col min="1" max="1" width="5.125" style="1" customWidth="1"/>
    <col min="2" max="2" width="28.50390625" style="40" customWidth="1"/>
    <col min="3" max="3" width="10.375" style="3" customWidth="1"/>
    <col min="4" max="4" width="8.375" style="3" customWidth="1"/>
    <col min="5" max="5" width="8.00390625" style="3" customWidth="1"/>
    <col min="6" max="6" width="10.25390625" style="3" customWidth="1"/>
    <col min="7" max="7" width="10.875" style="3" customWidth="1"/>
    <col min="8" max="16384" width="10.75390625" style="3" customWidth="1"/>
  </cols>
  <sheetData>
    <row r="1" spans="2:7" ht="13.5">
      <c r="B1" s="2"/>
      <c r="G1" s="4" t="s">
        <v>0</v>
      </c>
    </row>
    <row r="2" spans="1:7" ht="22.5">
      <c r="A2" s="97" t="s">
        <v>1</v>
      </c>
      <c r="B2" s="97"/>
      <c r="C2" s="97"/>
      <c r="D2" s="97"/>
      <c r="E2" s="97"/>
      <c r="F2" s="97"/>
      <c r="G2" s="97"/>
    </row>
    <row r="3" spans="1:7" ht="33.75" customHeight="1">
      <c r="A3" s="98" t="s">
        <v>155</v>
      </c>
      <c r="B3" s="98"/>
      <c r="C3" s="98"/>
      <c r="D3" s="98"/>
      <c r="E3" s="98"/>
      <c r="F3" s="98"/>
      <c r="G3" s="98"/>
    </row>
    <row r="4" spans="1:7" ht="21" customHeight="1">
      <c r="A4" s="99" t="s">
        <v>2</v>
      </c>
      <c r="B4" s="99"/>
      <c r="C4" s="99"/>
      <c r="D4" s="99"/>
      <c r="E4" s="99"/>
      <c r="F4" s="99"/>
      <c r="G4" s="99"/>
    </row>
    <row r="5" spans="1:7" ht="12.75" customHeight="1">
      <c r="A5" s="5"/>
      <c r="B5" s="5"/>
      <c r="C5" s="5"/>
      <c r="D5" s="5"/>
      <c r="E5" s="5"/>
      <c r="F5" s="5"/>
      <c r="G5" s="5"/>
    </row>
    <row r="6" spans="1:7" ht="12.75" customHeight="1">
      <c r="A6" s="5"/>
      <c r="B6" s="100" t="s">
        <v>3</v>
      </c>
      <c r="C6" s="100"/>
      <c r="D6" s="100"/>
      <c r="E6" s="100"/>
      <c r="F6" s="100"/>
      <c r="G6" s="100"/>
    </row>
    <row r="7" spans="1:7" ht="12.75" customHeight="1">
      <c r="A7" s="5"/>
      <c r="B7" s="5"/>
      <c r="C7" s="6" t="s">
        <v>4</v>
      </c>
      <c r="D7" s="6" t="s">
        <v>145</v>
      </c>
      <c r="E7" s="5"/>
      <c r="F7" s="5"/>
      <c r="G7" s="5"/>
    </row>
    <row r="8" spans="2:7" ht="14.25" customHeight="1">
      <c r="B8" s="101" t="s">
        <v>5</v>
      </c>
      <c r="C8" s="101"/>
      <c r="D8" s="87">
        <v>4.5048</v>
      </c>
      <c r="E8" s="8" t="s">
        <v>6</v>
      </c>
      <c r="F8" s="8" t="s">
        <v>7</v>
      </c>
      <c r="G8" s="9" t="s">
        <v>146</v>
      </c>
    </row>
    <row r="9" spans="1:7" s="13" customFormat="1" ht="30.75" customHeight="1">
      <c r="A9" s="10" t="s">
        <v>9</v>
      </c>
      <c r="B9" s="11" t="s">
        <v>10</v>
      </c>
      <c r="C9" s="94" t="s">
        <v>147</v>
      </c>
      <c r="D9" s="94"/>
      <c r="E9" s="12" t="s">
        <v>4</v>
      </c>
      <c r="F9" s="95" t="s">
        <v>148</v>
      </c>
      <c r="G9" s="96"/>
    </row>
    <row r="10" spans="1:7" s="13" customFormat="1" ht="15">
      <c r="A10" s="14"/>
      <c r="B10" s="15"/>
      <c r="C10" s="16" t="s">
        <v>12</v>
      </c>
      <c r="D10" s="17" t="s">
        <v>13</v>
      </c>
      <c r="E10" s="18" t="s">
        <v>12</v>
      </c>
      <c r="F10" s="16" t="s">
        <v>14</v>
      </c>
      <c r="G10" s="17" t="s">
        <v>13</v>
      </c>
    </row>
    <row r="11" spans="1:7" s="13" customFormat="1" ht="18" customHeight="1">
      <c r="A11" s="19">
        <v>1</v>
      </c>
      <c r="B11" s="20">
        <v>2</v>
      </c>
      <c r="C11" s="21">
        <v>3</v>
      </c>
      <c r="D11" s="22">
        <v>4</v>
      </c>
      <c r="E11" s="21">
        <v>5</v>
      </c>
      <c r="F11" s="21">
        <v>6</v>
      </c>
      <c r="G11" s="22">
        <v>7</v>
      </c>
    </row>
    <row r="12" spans="1:7" ht="22.5" customHeight="1">
      <c r="A12" s="102" t="s">
        <v>139</v>
      </c>
      <c r="B12" s="103"/>
      <c r="C12" s="103"/>
      <c r="D12" s="103"/>
      <c r="E12" s="103"/>
      <c r="F12" s="103"/>
      <c r="G12" s="104"/>
    </row>
    <row r="13" spans="1:7" ht="15">
      <c r="A13" s="76" t="s">
        <v>140</v>
      </c>
      <c r="B13" s="77"/>
      <c r="C13" s="77"/>
      <c r="D13" s="77"/>
      <c r="E13" s="77"/>
      <c r="F13" s="77"/>
      <c r="G13" s="78"/>
    </row>
    <row r="14" spans="1:7" ht="15">
      <c r="A14" s="23" t="s">
        <v>15</v>
      </c>
      <c r="B14" s="24" t="s">
        <v>16</v>
      </c>
      <c r="C14" s="25">
        <v>0</v>
      </c>
      <c r="D14" s="89">
        <f>C14/D8</f>
        <v>0</v>
      </c>
      <c r="E14" s="89">
        <f>C14*0.19</f>
        <v>0</v>
      </c>
      <c r="F14" s="89">
        <f>SUM(C14,E14)</f>
        <v>0</v>
      </c>
      <c r="G14" s="89">
        <f>D14*1.19</f>
        <v>0</v>
      </c>
    </row>
    <row r="15" spans="1:7" ht="16.5" customHeight="1">
      <c r="A15" s="26" t="s">
        <v>17</v>
      </c>
      <c r="B15" s="27" t="s">
        <v>18</v>
      </c>
      <c r="C15" s="25">
        <v>0</v>
      </c>
      <c r="D15" s="89">
        <f>C15/D8</f>
        <v>0</v>
      </c>
      <c r="E15" s="89">
        <f>C15*0.19</f>
        <v>0</v>
      </c>
      <c r="F15" s="89">
        <f>SUM(C15,E15)</f>
        <v>0</v>
      </c>
      <c r="G15" s="89">
        <f>D15*1.19</f>
        <v>0</v>
      </c>
    </row>
    <row r="16" spans="1:7" ht="32.25" customHeight="1">
      <c r="A16" s="23" t="s">
        <v>19</v>
      </c>
      <c r="B16" s="24" t="s">
        <v>20</v>
      </c>
      <c r="C16" s="28">
        <v>40.163</v>
      </c>
      <c r="D16" s="89">
        <f>C16/D8</f>
        <v>8.91560113656544</v>
      </c>
      <c r="E16" s="89">
        <f>C16*0.19</f>
        <v>7.63097</v>
      </c>
      <c r="F16" s="89">
        <f>SUM(C16,E16)</f>
        <v>47.793969999999995</v>
      </c>
      <c r="G16" s="89">
        <f>D16*1.19</f>
        <v>10.609565352512874</v>
      </c>
    </row>
    <row r="17" spans="1:7" ht="18.75" customHeight="1">
      <c r="A17" s="23" t="s">
        <v>21</v>
      </c>
      <c r="B17" s="79"/>
      <c r="C17" s="89">
        <f>SUM(C14:C16)</f>
        <v>40.163</v>
      </c>
      <c r="D17" s="89">
        <f>C17/D8</f>
        <v>8.91560113656544</v>
      </c>
      <c r="E17" s="89">
        <f>C17*0.19</f>
        <v>7.63097</v>
      </c>
      <c r="F17" s="89">
        <f>SUM(C17,E17)</f>
        <v>47.793969999999995</v>
      </c>
      <c r="G17" s="89">
        <f>D17*1.19</f>
        <v>10.609565352512874</v>
      </c>
    </row>
    <row r="18" spans="1:7" ht="18" customHeight="1">
      <c r="A18" s="107" t="s">
        <v>141</v>
      </c>
      <c r="B18" s="108"/>
      <c r="C18" s="108"/>
      <c r="D18" s="108"/>
      <c r="E18" s="108"/>
      <c r="F18" s="108"/>
      <c r="G18" s="109"/>
    </row>
    <row r="19" spans="1:7" ht="18.75" customHeight="1">
      <c r="A19" s="116" t="s">
        <v>142</v>
      </c>
      <c r="B19" s="116"/>
      <c r="C19" s="116"/>
      <c r="D19" s="116"/>
      <c r="E19" s="116"/>
      <c r="F19" s="116"/>
      <c r="G19" s="116"/>
    </row>
    <row r="20" spans="1:7" ht="15">
      <c r="A20" s="106" t="s">
        <v>22</v>
      </c>
      <c r="B20" s="106"/>
      <c r="C20" s="25">
        <v>0</v>
      </c>
      <c r="D20" s="89">
        <f>C20/D8</f>
        <v>0</v>
      </c>
      <c r="E20" s="89">
        <f>C20*0.19</f>
        <v>0</v>
      </c>
      <c r="F20" s="89">
        <f>SUM(C20,E20)</f>
        <v>0</v>
      </c>
      <c r="G20" s="89">
        <f>D20*1.19</f>
        <v>0</v>
      </c>
    </row>
    <row r="21" spans="1:7" ht="15">
      <c r="A21" s="113" t="s">
        <v>23</v>
      </c>
      <c r="B21" s="113"/>
      <c r="C21" s="113"/>
      <c r="D21" s="113"/>
      <c r="E21" s="113"/>
      <c r="F21" s="113"/>
      <c r="G21" s="113"/>
    </row>
    <row r="22" spans="1:7" ht="15">
      <c r="A22" s="29" t="s">
        <v>24</v>
      </c>
      <c r="B22" s="30" t="s">
        <v>25</v>
      </c>
      <c r="C22" s="25">
        <f>detalieri_proiectare_si_asisten!C12</f>
        <v>1.5</v>
      </c>
      <c r="D22" s="89">
        <f>C22/D8</f>
        <v>0.33297815663292485</v>
      </c>
      <c r="E22" s="89">
        <f aca="true" t="shared" si="0" ref="E22:E28">C22*0.19</f>
        <v>0.28500000000000003</v>
      </c>
      <c r="F22" s="89">
        <f aca="true" t="shared" si="1" ref="F22:F28">SUM(C22,E22)</f>
        <v>1.7850000000000001</v>
      </c>
      <c r="G22" s="89">
        <f aca="true" t="shared" si="2" ref="G22:G28">D22*1.19</f>
        <v>0.3962440063931805</v>
      </c>
    </row>
    <row r="23" spans="1:7" ht="30">
      <c r="A23" s="29" t="s">
        <v>26</v>
      </c>
      <c r="B23" s="31" t="s">
        <v>27</v>
      </c>
      <c r="C23" s="25">
        <f>detalieri_proiectare_si_asisten!C13</f>
        <v>6</v>
      </c>
      <c r="D23" s="89">
        <f>C23/D8</f>
        <v>1.3319126265316994</v>
      </c>
      <c r="E23" s="89">
        <f t="shared" si="0"/>
        <v>1.1400000000000001</v>
      </c>
      <c r="F23" s="89">
        <f t="shared" si="1"/>
        <v>7.140000000000001</v>
      </c>
      <c r="G23" s="89">
        <f t="shared" si="2"/>
        <v>1.584976025572722</v>
      </c>
    </row>
    <row r="24" spans="1:7" ht="15">
      <c r="A24" s="29" t="s">
        <v>28</v>
      </c>
      <c r="B24" s="30" t="s">
        <v>29</v>
      </c>
      <c r="C24" s="25">
        <f>detalieri_proiectare_si_asisten!C22</f>
        <v>115.068</v>
      </c>
      <c r="D24" s="89">
        <f>C24/D8</f>
        <v>25.54342035162493</v>
      </c>
      <c r="E24" s="89">
        <f t="shared" si="0"/>
        <v>21.86292</v>
      </c>
      <c r="F24" s="89">
        <f t="shared" si="1"/>
        <v>136.93092</v>
      </c>
      <c r="G24" s="89">
        <f t="shared" si="2"/>
        <v>30.396670218433666</v>
      </c>
    </row>
    <row r="25" spans="1:7" ht="30">
      <c r="A25" s="29" t="s">
        <v>30</v>
      </c>
      <c r="B25" s="30" t="s">
        <v>31</v>
      </c>
      <c r="C25" s="25">
        <f>detalieri_proiectare_si_asisten!C33</f>
        <v>6</v>
      </c>
      <c r="D25" s="89">
        <f>C25/D8</f>
        <v>1.3319126265316994</v>
      </c>
      <c r="E25" s="89">
        <f t="shared" si="0"/>
        <v>1.1400000000000001</v>
      </c>
      <c r="F25" s="89">
        <f t="shared" si="1"/>
        <v>7.140000000000001</v>
      </c>
      <c r="G25" s="89">
        <f t="shared" si="2"/>
        <v>1.584976025572722</v>
      </c>
    </row>
    <row r="26" spans="1:7" ht="15">
      <c r="A26" s="29" t="s">
        <v>32</v>
      </c>
      <c r="B26" s="30" t="s">
        <v>33</v>
      </c>
      <c r="C26" s="25">
        <f>detalieri_proiectare_si_asisten!C34</f>
        <v>0</v>
      </c>
      <c r="D26" s="89">
        <f>C26/D8</f>
        <v>0</v>
      </c>
      <c r="E26" s="89">
        <f t="shared" si="0"/>
        <v>0</v>
      </c>
      <c r="F26" s="89">
        <f t="shared" si="1"/>
        <v>0</v>
      </c>
      <c r="G26" s="89">
        <f t="shared" si="2"/>
        <v>0</v>
      </c>
    </row>
    <row r="27" spans="1:7" ht="18" customHeight="1">
      <c r="A27" s="29" t="s">
        <v>34</v>
      </c>
      <c r="B27" s="30" t="s">
        <v>35</v>
      </c>
      <c r="C27" s="25">
        <f>detalieri_proiectare_si_asisten!C37</f>
        <v>18.4</v>
      </c>
      <c r="D27" s="89">
        <f>C27/D8</f>
        <v>4.0845320546972115</v>
      </c>
      <c r="E27" s="89">
        <f t="shared" si="0"/>
        <v>3.4959999999999996</v>
      </c>
      <c r="F27" s="89">
        <f t="shared" si="1"/>
        <v>21.895999999999997</v>
      </c>
      <c r="G27" s="89">
        <f t="shared" si="2"/>
        <v>4.860593145089681</v>
      </c>
    </row>
    <row r="28" spans="1:7" ht="15">
      <c r="A28" s="106" t="s">
        <v>36</v>
      </c>
      <c r="B28" s="106"/>
      <c r="C28" s="89">
        <f>SUM(C22:C27)</f>
        <v>146.968</v>
      </c>
      <c r="D28" s="89">
        <f>C28/D8</f>
        <v>32.624755816018464</v>
      </c>
      <c r="E28" s="89">
        <f t="shared" si="0"/>
        <v>27.92392</v>
      </c>
      <c r="F28" s="89">
        <f t="shared" si="1"/>
        <v>174.89192</v>
      </c>
      <c r="G28" s="89">
        <f t="shared" si="2"/>
        <v>38.82345942106197</v>
      </c>
    </row>
    <row r="29" spans="1:7" ht="48.75" customHeight="1">
      <c r="A29" s="110" t="s">
        <v>143</v>
      </c>
      <c r="B29" s="111"/>
      <c r="C29" s="111"/>
      <c r="D29" s="111"/>
      <c r="E29" s="111"/>
      <c r="F29" s="111"/>
      <c r="G29" s="112"/>
    </row>
    <row r="30" spans="1:7" ht="15">
      <c r="A30" s="29" t="s">
        <v>37</v>
      </c>
      <c r="B30" s="30" t="s">
        <v>38</v>
      </c>
      <c r="C30" s="25">
        <f>coexistenta_retele_electrice!C18+constructie_pod!C18+sens_giratoriu!C18</f>
        <v>3008.1178600000007</v>
      </c>
      <c r="D30" s="89">
        <f>C30/D8</f>
        <v>667.758359971586</v>
      </c>
      <c r="E30" s="89">
        <f aca="true" t="shared" si="3" ref="E30:E40">C30*0.19</f>
        <v>571.5423934000002</v>
      </c>
      <c r="F30" s="89">
        <f aca="true" t="shared" si="4" ref="F30:F40">SUM(C30,E30)</f>
        <v>3579.660253400001</v>
      </c>
      <c r="G30" s="89">
        <f aca="true" t="shared" si="5" ref="G30:G40">D30*1.19</f>
        <v>794.6324483661872</v>
      </c>
    </row>
    <row r="31" spans="1:7" ht="15">
      <c r="A31" s="32" t="s">
        <v>39</v>
      </c>
      <c r="B31" s="31" t="s">
        <v>40</v>
      </c>
      <c r="C31" s="25">
        <f>SUM(C32,C33)</f>
        <v>0.897</v>
      </c>
      <c r="D31" s="89">
        <f>C31/D8</f>
        <v>0.19912093766648906</v>
      </c>
      <c r="E31" s="89">
        <f t="shared" si="3"/>
        <v>0.17043</v>
      </c>
      <c r="F31" s="89">
        <f t="shared" si="4"/>
        <v>1.06743</v>
      </c>
      <c r="G31" s="89">
        <f t="shared" si="5"/>
        <v>0.23695391582312197</v>
      </c>
    </row>
    <row r="32" spans="1:7" ht="33.75" customHeight="1">
      <c r="A32" s="29" t="s">
        <v>41</v>
      </c>
      <c r="B32" s="30" t="s">
        <v>42</v>
      </c>
      <c r="C32" s="25">
        <f>coexistenta_retele_electrice!C22+constructie_pod!C22+sens_giratoriu!C22</f>
        <v>0.897</v>
      </c>
      <c r="D32" s="89">
        <f>C32/D8</f>
        <v>0.19912093766648906</v>
      </c>
      <c r="E32" s="89">
        <f t="shared" si="3"/>
        <v>0.17043</v>
      </c>
      <c r="F32" s="89">
        <f t="shared" si="4"/>
        <v>1.06743</v>
      </c>
      <c r="G32" s="89">
        <f t="shared" si="5"/>
        <v>0.23695391582312197</v>
      </c>
    </row>
    <row r="33" spans="1:7" ht="15" customHeight="1">
      <c r="A33" s="32" t="s">
        <v>43</v>
      </c>
      <c r="B33" s="31" t="s">
        <v>44</v>
      </c>
      <c r="C33" s="25">
        <v>0</v>
      </c>
      <c r="D33" s="89">
        <f>C33/D8</f>
        <v>0</v>
      </c>
      <c r="E33" s="89">
        <f t="shared" si="3"/>
        <v>0</v>
      </c>
      <c r="F33" s="89">
        <f t="shared" si="4"/>
        <v>0</v>
      </c>
      <c r="G33" s="89">
        <f t="shared" si="5"/>
        <v>0</v>
      </c>
    </row>
    <row r="34" spans="1:7" ht="52.5" customHeight="1">
      <c r="A34" s="29" t="s">
        <v>45</v>
      </c>
      <c r="B34" s="30" t="s">
        <v>46</v>
      </c>
      <c r="C34" s="25">
        <f>SUM(C35,C36)</f>
        <v>0.897</v>
      </c>
      <c r="D34" s="89">
        <f>C34/D8</f>
        <v>0.19912093766648906</v>
      </c>
      <c r="E34" s="89">
        <f t="shared" si="3"/>
        <v>0.17043</v>
      </c>
      <c r="F34" s="89">
        <f t="shared" si="4"/>
        <v>1.06743</v>
      </c>
      <c r="G34" s="89">
        <f t="shared" si="5"/>
        <v>0.23695391582312197</v>
      </c>
    </row>
    <row r="35" spans="1:7" ht="30">
      <c r="A35" s="32" t="s">
        <v>47</v>
      </c>
      <c r="B35" s="31" t="s">
        <v>48</v>
      </c>
      <c r="C35" s="25">
        <f>coexistenta_retele_electrice!C28+constructie_pod!C28+sens_giratoriu!C28</f>
        <v>0.897</v>
      </c>
      <c r="D35" s="89">
        <f>C35/D8</f>
        <v>0.19912093766648906</v>
      </c>
      <c r="E35" s="89">
        <f t="shared" si="3"/>
        <v>0.17043</v>
      </c>
      <c r="F35" s="89">
        <f t="shared" si="4"/>
        <v>1.06743</v>
      </c>
      <c r="G35" s="89">
        <f t="shared" si="5"/>
        <v>0.23695391582312197</v>
      </c>
    </row>
    <row r="36" spans="1:7" ht="31.5" customHeight="1">
      <c r="A36" s="29" t="s">
        <v>49</v>
      </c>
      <c r="B36" s="30" t="s">
        <v>50</v>
      </c>
      <c r="C36" s="25">
        <v>0</v>
      </c>
      <c r="D36" s="89">
        <f>C36/D8</f>
        <v>0</v>
      </c>
      <c r="E36" s="89">
        <f t="shared" si="3"/>
        <v>0</v>
      </c>
      <c r="F36" s="89">
        <f t="shared" si="4"/>
        <v>0</v>
      </c>
      <c r="G36" s="89">
        <f t="shared" si="5"/>
        <v>0</v>
      </c>
    </row>
    <row r="37" spans="1:7" ht="35.25" customHeight="1">
      <c r="A37" s="32" t="s">
        <v>51</v>
      </c>
      <c r="B37" s="31" t="s">
        <v>52</v>
      </c>
      <c r="C37" s="25">
        <v>0</v>
      </c>
      <c r="D37" s="89">
        <f>C37/D8</f>
        <v>0</v>
      </c>
      <c r="E37" s="89">
        <f t="shared" si="3"/>
        <v>0</v>
      </c>
      <c r="F37" s="89">
        <f t="shared" si="4"/>
        <v>0</v>
      </c>
      <c r="G37" s="89">
        <f t="shared" si="5"/>
        <v>0</v>
      </c>
    </row>
    <row r="38" spans="1:7" ht="19.5" customHeight="1">
      <c r="A38" s="29" t="s">
        <v>53</v>
      </c>
      <c r="B38" s="30" t="s">
        <v>54</v>
      </c>
      <c r="C38" s="25">
        <v>0</v>
      </c>
      <c r="D38" s="89">
        <f>C38/D8</f>
        <v>0</v>
      </c>
      <c r="E38" s="89">
        <f t="shared" si="3"/>
        <v>0</v>
      </c>
      <c r="F38" s="89">
        <f t="shared" si="4"/>
        <v>0</v>
      </c>
      <c r="G38" s="89">
        <f t="shared" si="5"/>
        <v>0</v>
      </c>
    </row>
    <row r="39" spans="1:7" ht="33" customHeight="1">
      <c r="A39" s="29" t="s">
        <v>55</v>
      </c>
      <c r="B39" s="30" t="s">
        <v>56</v>
      </c>
      <c r="C39" s="25">
        <v>0</v>
      </c>
      <c r="D39" s="89">
        <f>C39/D8</f>
        <v>0</v>
      </c>
      <c r="E39" s="89">
        <f t="shared" si="3"/>
        <v>0</v>
      </c>
      <c r="F39" s="89">
        <f t="shared" si="4"/>
        <v>0</v>
      </c>
      <c r="G39" s="89">
        <f t="shared" si="5"/>
        <v>0</v>
      </c>
    </row>
    <row r="40" spans="1:7" ht="15">
      <c r="A40" s="106" t="s">
        <v>57</v>
      </c>
      <c r="B40" s="106"/>
      <c r="C40" s="89">
        <f>SUM(C30,C31,C34,C37,C38)</f>
        <v>3009.9118600000006</v>
      </c>
      <c r="D40" s="89">
        <f>C40/D8</f>
        <v>668.1566018469189</v>
      </c>
      <c r="E40" s="89">
        <f t="shared" si="3"/>
        <v>571.8832534000002</v>
      </c>
      <c r="F40" s="89">
        <f t="shared" si="4"/>
        <v>3581.795113400001</v>
      </c>
      <c r="G40" s="89">
        <f t="shared" si="5"/>
        <v>795.1063561978334</v>
      </c>
    </row>
    <row r="41" spans="1:7" ht="40.5" customHeight="1">
      <c r="A41" s="113" t="s">
        <v>58</v>
      </c>
      <c r="B41" s="113"/>
      <c r="C41" s="33"/>
      <c r="D41" s="33"/>
      <c r="E41" s="33"/>
      <c r="F41" s="33"/>
      <c r="G41" s="34"/>
    </row>
    <row r="42" spans="1:7" ht="15">
      <c r="A42" s="29" t="s">
        <v>59</v>
      </c>
      <c r="B42" s="80" t="s">
        <v>60</v>
      </c>
      <c r="C42" s="25">
        <f>SUM(C43,C44)</f>
        <v>75.8500372</v>
      </c>
      <c r="D42" s="89">
        <f>C42/D8</f>
        <v>16.83760371159652</v>
      </c>
      <c r="E42" s="89">
        <f aca="true" t="shared" si="6" ref="E42:E47">C42*0.19</f>
        <v>14.411507068</v>
      </c>
      <c r="F42" s="89">
        <f aca="true" t="shared" si="7" ref="F42:F47">SUM(C42,E42)</f>
        <v>90.26154426800001</v>
      </c>
      <c r="G42" s="89">
        <f aca="true" t="shared" si="8" ref="G42:G47">D42*1.19</f>
        <v>20.036748416799856</v>
      </c>
    </row>
    <row r="43" spans="1:7" ht="26.25" customHeight="1">
      <c r="A43" s="32"/>
      <c r="B43" s="31" t="s">
        <v>61</v>
      </c>
      <c r="C43" s="25">
        <v>75.8500372</v>
      </c>
      <c r="D43" s="89">
        <f>C43/D8</f>
        <v>16.83760371159652</v>
      </c>
      <c r="E43" s="89">
        <f t="shared" si="6"/>
        <v>14.411507068</v>
      </c>
      <c r="F43" s="89">
        <f t="shared" si="7"/>
        <v>90.26154426800001</v>
      </c>
      <c r="G43" s="89">
        <f t="shared" si="8"/>
        <v>20.036748416799856</v>
      </c>
    </row>
    <row r="44" spans="1:7" ht="33" customHeight="1">
      <c r="A44" s="29"/>
      <c r="B44" s="30" t="s">
        <v>62</v>
      </c>
      <c r="C44" s="25">
        <v>0</v>
      </c>
      <c r="D44" s="89">
        <f>C44/D8</f>
        <v>0</v>
      </c>
      <c r="E44" s="89">
        <f t="shared" si="6"/>
        <v>0</v>
      </c>
      <c r="F44" s="89">
        <f t="shared" si="7"/>
        <v>0</v>
      </c>
      <c r="G44" s="89">
        <f t="shared" si="8"/>
        <v>0</v>
      </c>
    </row>
    <row r="45" spans="1:7" ht="33" customHeight="1">
      <c r="A45" s="32" t="s">
        <v>63</v>
      </c>
      <c r="B45" s="35" t="s">
        <v>64</v>
      </c>
      <c r="C45" s="25">
        <v>0</v>
      </c>
      <c r="D45" s="89">
        <f>C45/D8</f>
        <v>0</v>
      </c>
      <c r="E45" s="89">
        <f t="shared" si="6"/>
        <v>0</v>
      </c>
      <c r="F45" s="89">
        <f t="shared" si="7"/>
        <v>0</v>
      </c>
      <c r="G45" s="89">
        <f t="shared" si="8"/>
        <v>0</v>
      </c>
    </row>
    <row r="46" spans="1:7" ht="45" customHeight="1">
      <c r="A46" s="81" t="s">
        <v>65</v>
      </c>
      <c r="B46" s="80" t="s">
        <v>144</v>
      </c>
      <c r="C46" s="36">
        <v>189.625093</v>
      </c>
      <c r="D46" s="89">
        <f>C46/D8</f>
        <v>42.094009278991294</v>
      </c>
      <c r="E46" s="89">
        <f t="shared" si="6"/>
        <v>36.02876767</v>
      </c>
      <c r="F46" s="89">
        <f t="shared" si="7"/>
        <v>225.65386067</v>
      </c>
      <c r="G46" s="89">
        <f t="shared" si="8"/>
        <v>50.09187104199964</v>
      </c>
    </row>
    <row r="47" spans="1:7" ht="15">
      <c r="A47" s="106" t="s">
        <v>66</v>
      </c>
      <c r="B47" s="106"/>
      <c r="C47" s="89">
        <f>SUM(C42,C45,C46)</f>
        <v>265.47513019999997</v>
      </c>
      <c r="D47" s="89">
        <f>C47/D8</f>
        <v>58.93161299058781</v>
      </c>
      <c r="E47" s="89">
        <f t="shared" si="6"/>
        <v>50.44027473799999</v>
      </c>
      <c r="F47" s="89">
        <f t="shared" si="7"/>
        <v>315.91540493799994</v>
      </c>
      <c r="G47" s="89">
        <f t="shared" si="8"/>
        <v>70.12861945879949</v>
      </c>
    </row>
    <row r="48" spans="1:7" ht="48.75" customHeight="1">
      <c r="A48" s="114" t="s">
        <v>67</v>
      </c>
      <c r="B48" s="115"/>
      <c r="C48" s="34"/>
      <c r="D48" s="34"/>
      <c r="E48" s="34"/>
      <c r="F48" s="34"/>
      <c r="G48" s="34"/>
    </row>
    <row r="49" spans="1:7" ht="16.5" customHeight="1">
      <c r="A49" s="29" t="s">
        <v>68</v>
      </c>
      <c r="B49" s="24" t="s">
        <v>69</v>
      </c>
      <c r="C49" s="25">
        <v>0</v>
      </c>
      <c r="D49" s="89">
        <f>C49/D8</f>
        <v>0</v>
      </c>
      <c r="E49" s="89">
        <f>C49*0.19</f>
        <v>0</v>
      </c>
      <c r="F49" s="89">
        <f>SUM(C49,E49)</f>
        <v>0</v>
      </c>
      <c r="G49" s="89">
        <f>D49*1.19</f>
        <v>0</v>
      </c>
    </row>
    <row r="50" spans="1:7" s="4" customFormat="1" ht="18.75" customHeight="1">
      <c r="A50" s="29" t="s">
        <v>70</v>
      </c>
      <c r="B50" s="24" t="s">
        <v>71</v>
      </c>
      <c r="C50" s="25">
        <v>0</v>
      </c>
      <c r="D50" s="89">
        <f>C50/D8</f>
        <v>0</v>
      </c>
      <c r="E50" s="89">
        <f>C50*0.19</f>
        <v>0</v>
      </c>
      <c r="F50" s="89">
        <f>SUM(C50,E50)</f>
        <v>0</v>
      </c>
      <c r="G50" s="89">
        <f>D50*1.19</f>
        <v>0</v>
      </c>
    </row>
    <row r="51" spans="1:7" ht="21" customHeight="1">
      <c r="A51" s="106" t="s">
        <v>72</v>
      </c>
      <c r="B51" s="106"/>
      <c r="C51" s="37">
        <v>0</v>
      </c>
      <c r="D51" s="89">
        <f>C51/D8</f>
        <v>0</v>
      </c>
      <c r="E51" s="89">
        <f>C51*0.19</f>
        <v>0</v>
      </c>
      <c r="F51" s="89">
        <f>SUM(C51,E51)</f>
        <v>0</v>
      </c>
      <c r="G51" s="89">
        <f>D51*1.19</f>
        <v>0</v>
      </c>
    </row>
    <row r="52" spans="1:7" ht="15">
      <c r="A52" s="105" t="s">
        <v>73</v>
      </c>
      <c r="B52" s="105"/>
      <c r="C52" s="38">
        <f>SUM(C51,C47,C40,C28,C17)</f>
        <v>3462.5179902000004</v>
      </c>
      <c r="D52" s="89">
        <f>C52/D8</f>
        <v>768.6285717900906</v>
      </c>
      <c r="E52" s="89">
        <f>C52*0.19</f>
        <v>657.8784181380001</v>
      </c>
      <c r="F52" s="89">
        <f>SUM(C52,E52)</f>
        <v>4120.396408338001</v>
      </c>
      <c r="G52" s="89">
        <f>D52*1.19</f>
        <v>914.6680004302078</v>
      </c>
    </row>
    <row r="53" spans="1:7" ht="24" customHeight="1">
      <c r="A53" s="106" t="s">
        <v>74</v>
      </c>
      <c r="B53" s="106"/>
      <c r="C53" s="39">
        <f>C40</f>
        <v>3009.9118600000006</v>
      </c>
      <c r="D53" s="89">
        <f>C53/D8</f>
        <v>668.1566018469189</v>
      </c>
      <c r="E53" s="89">
        <f>C53*0.19</f>
        <v>571.8832534000002</v>
      </c>
      <c r="F53" s="89">
        <f>SUM(C53,E53)</f>
        <v>3581.795113400001</v>
      </c>
      <c r="G53" s="89">
        <f>D53*1.19</f>
        <v>795.1063561978334</v>
      </c>
    </row>
    <row r="55" spans="1:7" ht="13.5">
      <c r="A55" s="85"/>
      <c r="B55" s="85"/>
      <c r="C55" s="85"/>
      <c r="D55" s="85"/>
      <c r="E55" s="85"/>
      <c r="F55" s="85"/>
      <c r="G55" s="85"/>
    </row>
    <row r="56" spans="1:7" ht="25.5">
      <c r="A56" s="82"/>
      <c r="B56" s="83" t="s">
        <v>154</v>
      </c>
      <c r="C56" s="84"/>
      <c r="D56" s="84"/>
      <c r="E56" s="84"/>
      <c r="F56" s="84"/>
      <c r="G56" s="84"/>
    </row>
    <row r="57" ht="12.75"/>
    <row r="58" ht="12.75"/>
    <row r="59" ht="12.75"/>
  </sheetData>
  <sheetProtection/>
  <mergeCells count="21">
    <mergeCell ref="A12:G12"/>
    <mergeCell ref="A52:B52"/>
    <mergeCell ref="A53:B53"/>
    <mergeCell ref="A18:G18"/>
    <mergeCell ref="A29:G29"/>
    <mergeCell ref="A40:B40"/>
    <mergeCell ref="A41:B41"/>
    <mergeCell ref="A47:B47"/>
    <mergeCell ref="A48:B48"/>
    <mergeCell ref="A51:B51"/>
    <mergeCell ref="A19:G19"/>
    <mergeCell ref="A20:B20"/>
    <mergeCell ref="A21:G21"/>
    <mergeCell ref="A28:B28"/>
    <mergeCell ref="C9:D9"/>
    <mergeCell ref="F9:G9"/>
    <mergeCell ref="A2:G2"/>
    <mergeCell ref="A3:G3"/>
    <mergeCell ref="A4:G4"/>
    <mergeCell ref="B6:G6"/>
    <mergeCell ref="B8:C8"/>
  </mergeCells>
  <printOptions/>
  <pageMargins left="1" right="0.1" top="0.6437" bottom="0.6437" header="0.25" footer="0.25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4">
      <selection activeCell="C16" sqref="C16"/>
    </sheetView>
  </sheetViews>
  <sheetFormatPr defaultColWidth="9.00390625" defaultRowHeight="14.25"/>
  <cols>
    <col min="1" max="1" width="4.00390625" style="3" customWidth="1"/>
    <col min="2" max="2" width="29.00390625" style="3" customWidth="1"/>
    <col min="3" max="3" width="10.125" style="3" customWidth="1"/>
    <col min="4" max="4" width="9.50390625" style="3" customWidth="1"/>
    <col min="5" max="5" width="9.75390625" style="3" customWidth="1"/>
    <col min="6" max="6" width="10.625" style="3" customWidth="1"/>
    <col min="7" max="7" width="13.50390625" style="3" customWidth="1"/>
    <col min="8" max="16384" width="8.00390625" style="3" customWidth="1"/>
  </cols>
  <sheetData>
    <row r="1" spans="1:7" ht="33" customHeight="1">
      <c r="A1" s="117" t="s">
        <v>159</v>
      </c>
      <c r="B1" s="117"/>
      <c r="C1" s="117"/>
      <c r="D1" s="117"/>
      <c r="E1" s="117"/>
      <c r="F1" s="117"/>
      <c r="G1" s="117"/>
    </row>
    <row r="2" spans="1:7" ht="15">
      <c r="A2" s="118" t="s">
        <v>75</v>
      </c>
      <c r="B2" s="118"/>
      <c r="C2" s="118"/>
      <c r="D2" s="118"/>
      <c r="E2" s="118"/>
      <c r="F2" s="118"/>
      <c r="G2" s="118"/>
    </row>
    <row r="3" ht="14.25" thickBot="1"/>
    <row r="4" spans="1:7" ht="15.75" thickBot="1">
      <c r="A4" s="28"/>
      <c r="B4" s="119" t="s">
        <v>76</v>
      </c>
      <c r="C4" s="119"/>
      <c r="D4" s="41" t="s">
        <v>77</v>
      </c>
      <c r="E4" s="42">
        <v>1</v>
      </c>
      <c r="F4" s="43"/>
      <c r="G4" s="43" t="s">
        <v>78</v>
      </c>
    </row>
    <row r="5" spans="1:7" ht="15">
      <c r="A5" s="28"/>
      <c r="B5" s="120" t="s">
        <v>79</v>
      </c>
      <c r="C5" s="120"/>
      <c r="D5" s="120"/>
      <c r="E5" s="120"/>
      <c r="F5" s="120"/>
      <c r="G5" s="28"/>
    </row>
    <row r="6" spans="1:7" ht="15">
      <c r="A6" s="28"/>
      <c r="B6" s="44" t="s">
        <v>80</v>
      </c>
      <c r="C6" s="86">
        <v>4.5048</v>
      </c>
      <c r="D6" s="7"/>
      <c r="E6" s="28"/>
      <c r="F6" s="28"/>
      <c r="G6" s="28"/>
    </row>
    <row r="7" spans="1:7" ht="15">
      <c r="A7" s="28"/>
      <c r="B7" s="44" t="s">
        <v>81</v>
      </c>
      <c r="C7" s="45" t="s">
        <v>146</v>
      </c>
      <c r="D7" s="28"/>
      <c r="E7" s="28"/>
      <c r="F7" s="28"/>
      <c r="G7" s="28"/>
    </row>
    <row r="8" spans="1:7" ht="15.75" customHeight="1">
      <c r="A8" s="121" t="s">
        <v>9</v>
      </c>
      <c r="B8" s="121" t="s">
        <v>82</v>
      </c>
      <c r="C8" s="121" t="s">
        <v>83</v>
      </c>
      <c r="D8" s="121"/>
      <c r="E8" s="47" t="s">
        <v>4</v>
      </c>
      <c r="F8" s="121" t="s">
        <v>11</v>
      </c>
      <c r="G8" s="121"/>
    </row>
    <row r="9" spans="1:7" ht="15">
      <c r="A9" s="121"/>
      <c r="B9" s="121"/>
      <c r="C9" s="46" t="s">
        <v>12</v>
      </c>
      <c r="D9" s="46" t="s">
        <v>13</v>
      </c>
      <c r="E9" s="47" t="s">
        <v>12</v>
      </c>
      <c r="F9" s="47" t="s">
        <v>12</v>
      </c>
      <c r="G9" s="47" t="s">
        <v>13</v>
      </c>
    </row>
    <row r="10" spans="1:7" ht="1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</row>
    <row r="11" spans="1:7" ht="15">
      <c r="A11" s="122" t="s">
        <v>84</v>
      </c>
      <c r="B11" s="122"/>
      <c r="C11" s="122"/>
      <c r="D11" s="122"/>
      <c r="E11" s="122"/>
      <c r="F11" s="122"/>
      <c r="G11" s="122"/>
    </row>
    <row r="12" spans="1:7" ht="17.25" customHeight="1">
      <c r="A12" s="49">
        <v>1</v>
      </c>
      <c r="B12" s="50" t="s">
        <v>85</v>
      </c>
      <c r="C12" s="25">
        <v>0</v>
      </c>
      <c r="D12" s="89">
        <f>C12/C6</f>
        <v>0</v>
      </c>
      <c r="E12" s="89">
        <f>C12*0.19</f>
        <v>0</v>
      </c>
      <c r="F12" s="89">
        <f>SUM(C12,E12)</f>
        <v>0</v>
      </c>
      <c r="G12" s="89">
        <f>D12*1.19</f>
        <v>0</v>
      </c>
    </row>
    <row r="13" spans="1:7" ht="18" customHeight="1">
      <c r="A13" s="49">
        <v>2</v>
      </c>
      <c r="B13" s="50" t="s">
        <v>86</v>
      </c>
      <c r="C13" s="51">
        <v>0</v>
      </c>
      <c r="D13" s="89">
        <f>C13/C6</f>
        <v>0</v>
      </c>
      <c r="E13" s="89">
        <f aca="true" t="shared" si="0" ref="E13:E18">C13*0.19</f>
        <v>0</v>
      </c>
      <c r="F13" s="89">
        <f aca="true" t="shared" si="1" ref="F13:F18">SUM(C13,E13)</f>
        <v>0</v>
      </c>
      <c r="G13" s="89">
        <f aca="true" t="shared" si="2" ref="G13:G18">D13*1.19</f>
        <v>0</v>
      </c>
    </row>
    <row r="14" spans="1:7" ht="16.5" customHeight="1">
      <c r="A14" s="49">
        <v>3</v>
      </c>
      <c r="B14" s="50" t="s">
        <v>87</v>
      </c>
      <c r="C14" s="25">
        <v>0</v>
      </c>
      <c r="D14" s="89">
        <f>C14/C6</f>
        <v>0</v>
      </c>
      <c r="E14" s="89">
        <f t="shared" si="0"/>
        <v>0</v>
      </c>
      <c r="F14" s="89">
        <f t="shared" si="1"/>
        <v>0</v>
      </c>
      <c r="G14" s="89">
        <f t="shared" si="2"/>
        <v>0</v>
      </c>
    </row>
    <row r="15" spans="1:7" ht="17.25" customHeight="1">
      <c r="A15" s="49">
        <v>4</v>
      </c>
      <c r="B15" s="50" t="s">
        <v>88</v>
      </c>
      <c r="C15" s="25">
        <v>2146.62186</v>
      </c>
      <c r="D15" s="89">
        <f>C15/C6</f>
        <v>476.51879328716035</v>
      </c>
      <c r="E15" s="89">
        <f t="shared" si="0"/>
        <v>407.85815340000005</v>
      </c>
      <c r="F15" s="89">
        <f t="shared" si="1"/>
        <v>2554.4800134</v>
      </c>
      <c r="G15" s="89">
        <f t="shared" si="2"/>
        <v>567.0573640117208</v>
      </c>
    </row>
    <row r="16" spans="1:7" ht="15.75" customHeight="1">
      <c r="A16" s="49">
        <v>5</v>
      </c>
      <c r="B16" s="50" t="s">
        <v>89</v>
      </c>
      <c r="C16" s="51">
        <v>60.452</v>
      </c>
      <c r="D16" s="89">
        <f>C16/C6</f>
        <v>13.419463683182382</v>
      </c>
      <c r="E16" s="89">
        <f t="shared" si="0"/>
        <v>11.48588</v>
      </c>
      <c r="F16" s="89">
        <f t="shared" si="1"/>
        <v>71.93787999999999</v>
      </c>
      <c r="G16" s="89">
        <f t="shared" si="2"/>
        <v>15.969161782987033</v>
      </c>
    </row>
    <row r="17" spans="1:7" ht="15">
      <c r="A17" s="49">
        <v>6</v>
      </c>
      <c r="B17" s="50" t="s">
        <v>90</v>
      </c>
      <c r="C17" s="36">
        <v>25</v>
      </c>
      <c r="D17" s="89">
        <f>C17/C6</f>
        <v>5.549635943882081</v>
      </c>
      <c r="E17" s="89">
        <f t="shared" si="0"/>
        <v>4.75</v>
      </c>
      <c r="F17" s="89">
        <f t="shared" si="1"/>
        <v>29.75</v>
      </c>
      <c r="G17" s="89">
        <f t="shared" si="2"/>
        <v>6.604066773219676</v>
      </c>
    </row>
    <row r="18" spans="1:7" ht="15">
      <c r="A18" s="122" t="s">
        <v>91</v>
      </c>
      <c r="B18" s="122"/>
      <c r="C18" s="25">
        <f>SUM(C12:C17)</f>
        <v>2232.0738600000004</v>
      </c>
      <c r="D18" s="89">
        <f>C18/C6</f>
        <v>495.48789291422486</v>
      </c>
      <c r="E18" s="89">
        <f t="shared" si="0"/>
        <v>424.09403340000006</v>
      </c>
      <c r="F18" s="89">
        <f t="shared" si="1"/>
        <v>2656.1678934000006</v>
      </c>
      <c r="G18" s="89">
        <f t="shared" si="2"/>
        <v>589.6305925679276</v>
      </c>
    </row>
    <row r="19" spans="1:7" ht="15">
      <c r="A19" s="49"/>
      <c r="B19" s="52"/>
      <c r="C19" s="53"/>
      <c r="D19" s="53"/>
      <c r="E19" s="53"/>
      <c r="F19" s="53"/>
      <c r="G19" s="53"/>
    </row>
    <row r="20" spans="1:7" ht="15">
      <c r="A20" s="122" t="s">
        <v>92</v>
      </c>
      <c r="B20" s="122"/>
      <c r="C20" s="122"/>
      <c r="D20" s="122"/>
      <c r="E20" s="122"/>
      <c r="F20" s="122"/>
      <c r="G20" s="122"/>
    </row>
    <row r="21" spans="1:7" ht="35.25" customHeight="1">
      <c r="A21" s="54" t="s">
        <v>93</v>
      </c>
      <c r="B21" s="50" t="s">
        <v>94</v>
      </c>
      <c r="C21" s="25">
        <v>0</v>
      </c>
      <c r="D21" s="89">
        <f>C21/C6</f>
        <v>0</v>
      </c>
      <c r="E21" s="89">
        <f>C21*0.19</f>
        <v>0</v>
      </c>
      <c r="F21" s="89">
        <f>SUM(C21,E21)</f>
        <v>0</v>
      </c>
      <c r="G21" s="89">
        <f>D21*1.19</f>
        <v>0</v>
      </c>
    </row>
    <row r="22" spans="1:7" ht="15">
      <c r="A22" s="122" t="s">
        <v>95</v>
      </c>
      <c r="B22" s="122"/>
      <c r="C22" s="25">
        <f>SUM(C21)</f>
        <v>0</v>
      </c>
      <c r="D22" s="89">
        <f>C22/C6</f>
        <v>0</v>
      </c>
      <c r="E22" s="89">
        <f>C22*0.19</f>
        <v>0</v>
      </c>
      <c r="F22" s="89">
        <f>SUM(C22,E22)</f>
        <v>0</v>
      </c>
      <c r="G22" s="89">
        <f>D22*1.19</f>
        <v>0</v>
      </c>
    </row>
    <row r="23" spans="1:7" ht="15">
      <c r="A23" s="49"/>
      <c r="B23" s="52"/>
      <c r="C23" s="53"/>
      <c r="D23" s="53"/>
      <c r="E23" s="53"/>
      <c r="F23" s="53"/>
      <c r="G23" s="53"/>
    </row>
    <row r="24" spans="1:7" ht="15">
      <c r="A24" s="122" t="s">
        <v>96</v>
      </c>
      <c r="B24" s="122"/>
      <c r="C24" s="122"/>
      <c r="D24" s="122"/>
      <c r="E24" s="122"/>
      <c r="F24" s="122"/>
      <c r="G24" s="122"/>
    </row>
    <row r="25" spans="1:7" ht="16.5" customHeight="1">
      <c r="A25" s="49" t="s">
        <v>97</v>
      </c>
      <c r="B25" s="50" t="s">
        <v>98</v>
      </c>
      <c r="C25" s="55">
        <v>0</v>
      </c>
      <c r="D25" s="89">
        <f>C25/C6</f>
        <v>0</v>
      </c>
      <c r="E25" s="89">
        <f>C25*0.19</f>
        <v>0</v>
      </c>
      <c r="F25" s="89">
        <f>SUM(C25,E25)</f>
        <v>0</v>
      </c>
      <c r="G25" s="89">
        <f>D25*1.19</f>
        <v>0</v>
      </c>
    </row>
    <row r="26" spans="1:7" ht="22.5" customHeight="1">
      <c r="A26" s="49" t="s">
        <v>99</v>
      </c>
      <c r="B26" s="50" t="s">
        <v>100</v>
      </c>
      <c r="C26" s="25">
        <v>0</v>
      </c>
      <c r="D26" s="89">
        <f>C26/C6</f>
        <v>0</v>
      </c>
      <c r="E26" s="89">
        <f>C26*0.19</f>
        <v>0</v>
      </c>
      <c r="F26" s="89">
        <f>SUM(C26,E26)</f>
        <v>0</v>
      </c>
      <c r="G26" s="89">
        <f>D26*1.19</f>
        <v>0</v>
      </c>
    </row>
    <row r="27" spans="1:7" ht="15">
      <c r="A27" s="49" t="s">
        <v>101</v>
      </c>
      <c r="B27" s="50" t="s">
        <v>102</v>
      </c>
      <c r="C27" s="25">
        <v>0</v>
      </c>
      <c r="D27" s="89">
        <f>C27/C6</f>
        <v>0</v>
      </c>
      <c r="E27" s="89">
        <f>C27*0.19</f>
        <v>0</v>
      </c>
      <c r="F27" s="89">
        <f>SUM(C27,E27)</f>
        <v>0</v>
      </c>
      <c r="G27" s="89">
        <f>D27*1.19</f>
        <v>0</v>
      </c>
    </row>
    <row r="28" spans="1:7" ht="15">
      <c r="A28" s="122" t="s">
        <v>103</v>
      </c>
      <c r="B28" s="122"/>
      <c r="C28" s="25">
        <f>SUM(C25:C27)</f>
        <v>0</v>
      </c>
      <c r="D28" s="89">
        <f>C28/C6</f>
        <v>0</v>
      </c>
      <c r="E28" s="89">
        <f>C28*0.19</f>
        <v>0</v>
      </c>
      <c r="F28" s="89">
        <f>SUM(C28,E28)</f>
        <v>0</v>
      </c>
      <c r="G28" s="89">
        <f>D28*1.19</f>
        <v>0</v>
      </c>
    </row>
    <row r="29" spans="1:7" ht="15">
      <c r="A29" s="122" t="s">
        <v>104</v>
      </c>
      <c r="B29" s="122"/>
      <c r="C29" s="25">
        <f>SUM(C18,C22,C28)</f>
        <v>2232.0738600000004</v>
      </c>
      <c r="D29" s="89">
        <f>C29/C6</f>
        <v>495.48789291422486</v>
      </c>
      <c r="E29" s="89">
        <f>C29*0.19</f>
        <v>424.09403340000006</v>
      </c>
      <c r="F29" s="89">
        <f>SUM(C29,E29)</f>
        <v>2656.1678934000006</v>
      </c>
      <c r="G29" s="89">
        <f>D29*1.19</f>
        <v>589.6305925679276</v>
      </c>
    </row>
    <row r="30" spans="1:7" ht="15">
      <c r="A30" s="28"/>
      <c r="B30" s="28"/>
      <c r="C30" s="28"/>
      <c r="D30" s="28"/>
      <c r="E30" s="28"/>
      <c r="F30" s="28"/>
      <c r="G30" s="28"/>
    </row>
    <row r="31" spans="1:7" ht="31.5">
      <c r="A31" s="28"/>
      <c r="B31" s="90" t="s">
        <v>150</v>
      </c>
      <c r="C31" s="28"/>
      <c r="D31" s="28"/>
      <c r="E31" s="28"/>
      <c r="F31" s="28"/>
      <c r="G31" s="28"/>
    </row>
    <row r="32" spans="1:7" ht="15.75">
      <c r="A32" s="28"/>
      <c r="B32" s="28"/>
      <c r="C32" s="28"/>
      <c r="D32" s="28"/>
      <c r="E32" s="28"/>
      <c r="F32" s="28"/>
      <c r="G32" s="28"/>
    </row>
    <row r="33" spans="1:7" ht="15.75">
      <c r="A33" s="28"/>
      <c r="B33" s="28"/>
      <c r="C33" s="28"/>
      <c r="D33" s="28"/>
      <c r="E33" s="28"/>
      <c r="F33" s="28"/>
      <c r="G33" s="28"/>
    </row>
    <row r="34" ht="12.75"/>
  </sheetData>
  <sheetProtection/>
  <mergeCells count="15">
    <mergeCell ref="A29:B29"/>
    <mergeCell ref="A11:G11"/>
    <mergeCell ref="A18:B18"/>
    <mergeCell ref="A20:G20"/>
    <mergeCell ref="A22:B22"/>
    <mergeCell ref="A24:G24"/>
    <mergeCell ref="A28:B28"/>
    <mergeCell ref="A1:G1"/>
    <mergeCell ref="A2:G2"/>
    <mergeCell ref="B4:C4"/>
    <mergeCell ref="B5:F5"/>
    <mergeCell ref="A8:A9"/>
    <mergeCell ref="B8:B9"/>
    <mergeCell ref="C8:D8"/>
    <mergeCell ref="F8:G8"/>
  </mergeCells>
  <printOptions/>
  <pageMargins left="0.7000000000000001" right="0" top="0.8937" bottom="0.8937" header="0.5" footer="0.5"/>
  <pageSetup fitToHeight="0" fitToWidth="0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B5" sqref="B5:F5"/>
    </sheetView>
  </sheetViews>
  <sheetFormatPr defaultColWidth="9.00390625" defaultRowHeight="14.25"/>
  <cols>
    <col min="1" max="1" width="3.875" style="3" customWidth="1"/>
    <col min="2" max="2" width="26.25390625" style="3" customWidth="1"/>
    <col min="3" max="3" width="8.625" style="3" customWidth="1"/>
    <col min="4" max="4" width="9.375" style="3" customWidth="1"/>
    <col min="5" max="5" width="8.00390625" style="3" customWidth="1"/>
    <col min="6" max="6" width="11.25390625" style="3" customWidth="1"/>
    <col min="7" max="7" width="13.375" style="3" customWidth="1"/>
    <col min="8" max="16384" width="8.00390625" style="3" customWidth="1"/>
  </cols>
  <sheetData>
    <row r="1" spans="1:7" ht="30.75" customHeight="1">
      <c r="A1" s="117" t="s">
        <v>160</v>
      </c>
      <c r="B1" s="117"/>
      <c r="C1" s="117"/>
      <c r="D1" s="117"/>
      <c r="E1" s="117"/>
      <c r="F1" s="117"/>
      <c r="G1" s="117"/>
    </row>
    <row r="2" spans="1:7" ht="15">
      <c r="A2" s="28"/>
      <c r="B2" s="28"/>
      <c r="C2" s="28"/>
      <c r="D2" s="28"/>
      <c r="E2" s="28"/>
      <c r="F2" s="28"/>
      <c r="G2" s="28"/>
    </row>
    <row r="3" spans="1:7" ht="15.75" thickBot="1">
      <c r="A3" s="118" t="s">
        <v>75</v>
      </c>
      <c r="B3" s="118"/>
      <c r="C3" s="118"/>
      <c r="D3" s="118"/>
      <c r="E3" s="118"/>
      <c r="F3" s="118"/>
      <c r="G3" s="118"/>
    </row>
    <row r="4" spans="1:7" ht="15.75" thickBot="1">
      <c r="A4" s="28"/>
      <c r="B4" s="119" t="s">
        <v>76</v>
      </c>
      <c r="C4" s="119"/>
      <c r="D4" s="41" t="s">
        <v>77</v>
      </c>
      <c r="E4" s="42">
        <v>2</v>
      </c>
      <c r="F4" s="43"/>
      <c r="G4" s="43" t="s">
        <v>78</v>
      </c>
    </row>
    <row r="5" spans="1:7" ht="15">
      <c r="A5" s="28"/>
      <c r="B5" s="120" t="s">
        <v>105</v>
      </c>
      <c r="C5" s="120"/>
      <c r="D5" s="120"/>
      <c r="E5" s="120"/>
      <c r="F5" s="120"/>
      <c r="G5" s="28"/>
    </row>
    <row r="6" spans="1:7" ht="15">
      <c r="A6" s="28"/>
      <c r="B6" s="44" t="s">
        <v>80</v>
      </c>
      <c r="C6" s="88">
        <v>4.5048</v>
      </c>
      <c r="D6" s="7"/>
      <c r="E6" s="28"/>
      <c r="F6" s="28"/>
      <c r="G6" s="28"/>
    </row>
    <row r="7" spans="1:7" ht="15">
      <c r="A7" s="28"/>
      <c r="B7" s="44" t="s">
        <v>81</v>
      </c>
      <c r="C7" s="45" t="s">
        <v>146</v>
      </c>
      <c r="D7" s="28"/>
      <c r="E7" s="28"/>
      <c r="F7" s="28"/>
      <c r="G7" s="28"/>
    </row>
    <row r="8" spans="1:7" ht="15.75" customHeight="1">
      <c r="A8" s="121" t="s">
        <v>9</v>
      </c>
      <c r="B8" s="121" t="s">
        <v>82</v>
      </c>
      <c r="C8" s="121" t="s">
        <v>83</v>
      </c>
      <c r="D8" s="121"/>
      <c r="E8" s="47" t="s">
        <v>4</v>
      </c>
      <c r="F8" s="121" t="s">
        <v>11</v>
      </c>
      <c r="G8" s="121"/>
    </row>
    <row r="9" spans="1:7" ht="15">
      <c r="A9" s="121"/>
      <c r="B9" s="121"/>
      <c r="C9" s="46" t="s">
        <v>12</v>
      </c>
      <c r="D9" s="46" t="s">
        <v>13</v>
      </c>
      <c r="E9" s="47" t="s">
        <v>12</v>
      </c>
      <c r="F9" s="47" t="s">
        <v>12</v>
      </c>
      <c r="G9" s="47" t="s">
        <v>13</v>
      </c>
    </row>
    <row r="10" spans="1:7" ht="1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</row>
    <row r="11" spans="1:7" ht="15">
      <c r="A11" s="122" t="s">
        <v>84</v>
      </c>
      <c r="B11" s="122"/>
      <c r="C11" s="122"/>
      <c r="D11" s="122"/>
      <c r="E11" s="122"/>
      <c r="F11" s="122"/>
      <c r="G11" s="122"/>
    </row>
    <row r="12" spans="1:7" ht="21" customHeight="1">
      <c r="A12" s="48">
        <v>1</v>
      </c>
      <c r="B12" s="56" t="s">
        <v>85</v>
      </c>
      <c r="C12" s="51">
        <v>334.229</v>
      </c>
      <c r="D12" s="89">
        <f>C12/C6</f>
        <v>74.19397087551056</v>
      </c>
      <c r="E12" s="89">
        <f>C12*0.19</f>
        <v>63.50351</v>
      </c>
      <c r="F12" s="89">
        <f>SUM(C12,E12)</f>
        <v>397.73251</v>
      </c>
      <c r="G12" s="89">
        <f>D12*1.19</f>
        <v>88.29082534185756</v>
      </c>
    </row>
    <row r="13" spans="1:7" ht="22.5" customHeight="1">
      <c r="A13" s="48">
        <v>2</v>
      </c>
      <c r="B13" s="50" t="s">
        <v>86</v>
      </c>
      <c r="C13" s="57">
        <v>361.785</v>
      </c>
      <c r="D13" s="89">
        <f>C13/C6</f>
        <v>80.31100159829515</v>
      </c>
      <c r="E13" s="89">
        <f aca="true" t="shared" si="0" ref="E13:E18">C13*0.19</f>
        <v>68.73915000000001</v>
      </c>
      <c r="F13" s="89">
        <f aca="true" t="shared" si="1" ref="F13:F18">SUM(C13,E13)</f>
        <v>430.52415</v>
      </c>
      <c r="G13" s="89">
        <f aca="true" t="shared" si="2" ref="G13:G18">D13*1.19</f>
        <v>95.57009190197122</v>
      </c>
    </row>
    <row r="14" spans="1:7" ht="21.75" customHeight="1">
      <c r="A14" s="48">
        <v>3</v>
      </c>
      <c r="B14" s="58" t="s">
        <v>87</v>
      </c>
      <c r="C14" s="51">
        <v>0</v>
      </c>
      <c r="D14" s="89">
        <f>C14/C6</f>
        <v>0</v>
      </c>
      <c r="E14" s="89">
        <f t="shared" si="0"/>
        <v>0</v>
      </c>
      <c r="F14" s="89">
        <f t="shared" si="1"/>
        <v>0</v>
      </c>
      <c r="G14" s="89">
        <f t="shared" si="2"/>
        <v>0</v>
      </c>
    </row>
    <row r="15" spans="1:7" ht="23.25" customHeight="1">
      <c r="A15" s="48">
        <v>4</v>
      </c>
      <c r="B15" s="50" t="s">
        <v>88</v>
      </c>
      <c r="C15" s="25">
        <v>0</v>
      </c>
      <c r="D15" s="89">
        <f>C15/C6</f>
        <v>0</v>
      </c>
      <c r="E15" s="89">
        <f t="shared" si="0"/>
        <v>0</v>
      </c>
      <c r="F15" s="89">
        <f t="shared" si="1"/>
        <v>0</v>
      </c>
      <c r="G15" s="89">
        <f t="shared" si="2"/>
        <v>0</v>
      </c>
    </row>
    <row r="16" spans="1:7" ht="21.75" customHeight="1">
      <c r="A16" s="48">
        <v>5</v>
      </c>
      <c r="B16" s="50" t="s">
        <v>106</v>
      </c>
      <c r="C16" s="51">
        <v>0</v>
      </c>
      <c r="D16" s="89">
        <f>C16/C6</f>
        <v>0</v>
      </c>
      <c r="E16" s="89">
        <f t="shared" si="0"/>
        <v>0</v>
      </c>
      <c r="F16" s="89">
        <f t="shared" si="1"/>
        <v>0</v>
      </c>
      <c r="G16" s="89">
        <f t="shared" si="2"/>
        <v>0</v>
      </c>
    </row>
    <row r="17" spans="1:7" ht="21" customHeight="1">
      <c r="A17" s="48">
        <v>6</v>
      </c>
      <c r="B17" s="50" t="s">
        <v>90</v>
      </c>
      <c r="C17" s="36">
        <v>0</v>
      </c>
      <c r="D17" s="89">
        <f>C17/C6</f>
        <v>0</v>
      </c>
      <c r="E17" s="89">
        <f t="shared" si="0"/>
        <v>0</v>
      </c>
      <c r="F17" s="89">
        <f t="shared" si="1"/>
        <v>0</v>
      </c>
      <c r="G17" s="89">
        <f t="shared" si="2"/>
        <v>0</v>
      </c>
    </row>
    <row r="18" spans="1:7" ht="15">
      <c r="A18" s="122" t="s">
        <v>91</v>
      </c>
      <c r="B18" s="122"/>
      <c r="C18" s="25">
        <f>SUM(C12:C17)</f>
        <v>696.014</v>
      </c>
      <c r="D18" s="89">
        <f>C18/C6</f>
        <v>154.5049724738057</v>
      </c>
      <c r="E18" s="89">
        <f t="shared" si="0"/>
        <v>132.24266</v>
      </c>
      <c r="F18" s="89">
        <f t="shared" si="1"/>
        <v>828.25666</v>
      </c>
      <c r="G18" s="89">
        <f t="shared" si="2"/>
        <v>183.8609172438288</v>
      </c>
    </row>
    <row r="19" spans="1:7" ht="15">
      <c r="A19" s="49"/>
      <c r="B19" s="52"/>
      <c r="C19" s="53"/>
      <c r="D19" s="53"/>
      <c r="E19" s="53"/>
      <c r="F19" s="53"/>
      <c r="G19" s="53"/>
    </row>
    <row r="20" spans="1:7" ht="15">
      <c r="A20" s="122" t="s">
        <v>92</v>
      </c>
      <c r="B20" s="122"/>
      <c r="C20" s="122"/>
      <c r="D20" s="122"/>
      <c r="E20" s="122"/>
      <c r="F20" s="122"/>
      <c r="G20" s="122"/>
    </row>
    <row r="21" spans="1:7" ht="24.75" customHeight="1">
      <c r="A21" s="59" t="s">
        <v>93</v>
      </c>
      <c r="B21" s="50" t="s">
        <v>94</v>
      </c>
      <c r="C21" s="25">
        <v>0.897</v>
      </c>
      <c r="D21" s="89">
        <f>C21/C6</f>
        <v>0.19912093766648906</v>
      </c>
      <c r="E21" s="89">
        <f>C21*0.19</f>
        <v>0.17043</v>
      </c>
      <c r="F21" s="89">
        <f>SUM(C21,E21)</f>
        <v>1.06743</v>
      </c>
      <c r="G21" s="89">
        <f>D21*1.19</f>
        <v>0.23695391582312197</v>
      </c>
    </row>
    <row r="22" spans="1:7" ht="15">
      <c r="A22" s="122" t="s">
        <v>95</v>
      </c>
      <c r="B22" s="122"/>
      <c r="C22" s="25">
        <f>SUM(C21)</f>
        <v>0.897</v>
      </c>
      <c r="D22" s="89">
        <f>C22/C6</f>
        <v>0.19912093766648906</v>
      </c>
      <c r="E22" s="89">
        <f>C22*0.19</f>
        <v>0.17043</v>
      </c>
      <c r="F22" s="89">
        <f>SUM(C22,E22)</f>
        <v>1.06743</v>
      </c>
      <c r="G22" s="89">
        <f>D22*1.19</f>
        <v>0.23695391582312197</v>
      </c>
    </row>
    <row r="23" spans="1:7" ht="15">
      <c r="A23" s="49"/>
      <c r="B23" s="52"/>
      <c r="C23" s="53"/>
      <c r="D23" s="53"/>
      <c r="E23" s="53"/>
      <c r="F23" s="53"/>
      <c r="G23" s="53"/>
    </row>
    <row r="24" spans="1:7" ht="15">
      <c r="A24" s="122" t="s">
        <v>96</v>
      </c>
      <c r="B24" s="122"/>
      <c r="C24" s="122"/>
      <c r="D24" s="122"/>
      <c r="E24" s="122"/>
      <c r="F24" s="122"/>
      <c r="G24" s="122"/>
    </row>
    <row r="25" spans="1:7" ht="19.5" customHeight="1">
      <c r="A25" s="48" t="s">
        <v>97</v>
      </c>
      <c r="B25" s="50" t="s">
        <v>98</v>
      </c>
      <c r="C25" s="60">
        <v>0.897</v>
      </c>
      <c r="D25" s="89">
        <f>C25/C6</f>
        <v>0.19912093766648906</v>
      </c>
      <c r="E25" s="89">
        <f>C25*0.19</f>
        <v>0.17043</v>
      </c>
      <c r="F25" s="89">
        <f>SUM(C25,E25)</f>
        <v>1.06743</v>
      </c>
      <c r="G25" s="89">
        <f>D25*1.19</f>
        <v>0.23695391582312197</v>
      </c>
    </row>
    <row r="26" spans="1:7" ht="30.75" customHeight="1">
      <c r="A26" s="48" t="s">
        <v>99</v>
      </c>
      <c r="B26" s="50" t="s">
        <v>100</v>
      </c>
      <c r="C26" s="25">
        <v>0</v>
      </c>
      <c r="D26" s="89">
        <f>C26/C6</f>
        <v>0</v>
      </c>
      <c r="E26" s="89">
        <f>C26*0.19</f>
        <v>0</v>
      </c>
      <c r="F26" s="89">
        <f>SUM(C26,E26)</f>
        <v>0</v>
      </c>
      <c r="G26" s="89">
        <f>D26*1.19</f>
        <v>0</v>
      </c>
    </row>
    <row r="27" spans="1:7" ht="15">
      <c r="A27" s="48" t="s">
        <v>101</v>
      </c>
      <c r="B27" s="50" t="s">
        <v>102</v>
      </c>
      <c r="C27" s="25">
        <v>0</v>
      </c>
      <c r="D27" s="89">
        <f>C27/C6</f>
        <v>0</v>
      </c>
      <c r="E27" s="89">
        <f>C27*0.19</f>
        <v>0</v>
      </c>
      <c r="F27" s="89">
        <f>SUM(C27,E27)</f>
        <v>0</v>
      </c>
      <c r="G27" s="89">
        <f>D27*1.19</f>
        <v>0</v>
      </c>
    </row>
    <row r="28" spans="1:7" ht="15">
      <c r="A28" s="122" t="s">
        <v>103</v>
      </c>
      <c r="B28" s="122"/>
      <c r="C28" s="25">
        <f>SUM(C25:C27)</f>
        <v>0.897</v>
      </c>
      <c r="D28" s="89">
        <f>C28/C6</f>
        <v>0.19912093766648906</v>
      </c>
      <c r="E28" s="89">
        <f>C28*0.19</f>
        <v>0.17043</v>
      </c>
      <c r="F28" s="89">
        <f>SUM(C28,E28)</f>
        <v>1.06743</v>
      </c>
      <c r="G28" s="89">
        <f>D28*1.19</f>
        <v>0.23695391582312197</v>
      </c>
    </row>
    <row r="29" spans="1:7" ht="15">
      <c r="A29" s="122" t="s">
        <v>104</v>
      </c>
      <c r="B29" s="122"/>
      <c r="C29" s="25">
        <f>SUM(C28,C22,C18)</f>
        <v>697.808</v>
      </c>
      <c r="D29" s="89">
        <f>C29/C6</f>
        <v>154.9032143491387</v>
      </c>
      <c r="E29" s="89">
        <f>C29*0.19</f>
        <v>132.58352</v>
      </c>
      <c r="F29" s="89">
        <f>SUM(C29,E29)</f>
        <v>830.39152</v>
      </c>
      <c r="G29" s="89">
        <f>D29*1.19</f>
        <v>184.33482507547504</v>
      </c>
    </row>
    <row r="30" spans="1:7" ht="15">
      <c r="A30" s="28"/>
      <c r="B30" s="28"/>
      <c r="C30" s="28"/>
      <c r="D30" s="28"/>
      <c r="E30" s="28"/>
      <c r="F30" s="28"/>
      <c r="G30" s="28"/>
    </row>
    <row r="31" spans="1:7" ht="47.25">
      <c r="A31" s="28"/>
      <c r="B31" s="90" t="s">
        <v>153</v>
      </c>
      <c r="C31" s="28"/>
      <c r="D31" s="28"/>
      <c r="E31" s="28"/>
      <c r="F31" s="28"/>
      <c r="G31" s="28"/>
    </row>
    <row r="32" spans="1:7" ht="15.75">
      <c r="A32" s="28"/>
      <c r="B32" s="28"/>
      <c r="C32" s="28"/>
      <c r="D32" s="28"/>
      <c r="E32" s="28"/>
      <c r="F32" s="28"/>
      <c r="G32" s="28"/>
    </row>
    <row r="33" spans="1:7" ht="15.75">
      <c r="A33" s="28"/>
      <c r="B33" s="28"/>
      <c r="C33" s="28"/>
      <c r="D33" s="28"/>
      <c r="E33" s="28"/>
      <c r="F33" s="28"/>
      <c r="G33" s="28"/>
    </row>
    <row r="34" spans="1:7" ht="15.75">
      <c r="A34" s="28"/>
      <c r="B34" s="28"/>
      <c r="C34" s="28"/>
      <c r="D34" s="28"/>
      <c r="E34" s="28"/>
      <c r="F34" s="28"/>
      <c r="G34" s="28"/>
    </row>
  </sheetData>
  <sheetProtection/>
  <mergeCells count="15">
    <mergeCell ref="A29:B29"/>
    <mergeCell ref="A11:G11"/>
    <mergeCell ref="A18:B18"/>
    <mergeCell ref="A20:G20"/>
    <mergeCell ref="A22:B22"/>
    <mergeCell ref="A24:G24"/>
    <mergeCell ref="A28:B28"/>
    <mergeCell ref="A1:G1"/>
    <mergeCell ref="A3:G3"/>
    <mergeCell ref="B4:C4"/>
    <mergeCell ref="B5:F5"/>
    <mergeCell ref="A8:A9"/>
    <mergeCell ref="B8:B9"/>
    <mergeCell ref="C8:D8"/>
    <mergeCell ref="F8:G8"/>
  </mergeCells>
  <printOptions/>
  <pageMargins left="0.7000000000000001" right="0.7000000000000001" top="1.1437000000000002" bottom="1.1437000000000002" header="0.7500000000000001" footer="0.7500000000000001"/>
  <pageSetup fitToHeight="0" fitToWidth="0"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A1" sqref="A1:G1"/>
    </sheetView>
  </sheetViews>
  <sheetFormatPr defaultColWidth="9.00390625" defaultRowHeight="14.25"/>
  <cols>
    <col min="1" max="1" width="3.625" style="3" customWidth="1"/>
    <col min="2" max="2" width="33.75390625" style="3" customWidth="1"/>
    <col min="3" max="3" width="9.875" style="3" customWidth="1"/>
    <col min="4" max="5" width="8.00390625" style="3" customWidth="1"/>
    <col min="6" max="6" width="10.875" style="3" customWidth="1"/>
    <col min="7" max="7" width="12.375" style="3" customWidth="1"/>
    <col min="8" max="16384" width="8.00390625" style="3" customWidth="1"/>
  </cols>
  <sheetData>
    <row r="1" spans="1:7" ht="29.25" customHeight="1">
      <c r="A1" s="117" t="s">
        <v>158</v>
      </c>
      <c r="B1" s="117"/>
      <c r="C1" s="117"/>
      <c r="D1" s="117"/>
      <c r="E1" s="117"/>
      <c r="F1" s="117"/>
      <c r="G1" s="117"/>
    </row>
    <row r="2" spans="1:7" ht="15">
      <c r="A2" s="123"/>
      <c r="B2" s="123"/>
      <c r="C2" s="123"/>
      <c r="D2" s="123"/>
      <c r="E2" s="123"/>
      <c r="F2" s="123"/>
      <c r="G2" s="123"/>
    </row>
    <row r="3" spans="1:7" ht="15.75" thickBot="1">
      <c r="A3" s="118" t="s">
        <v>75</v>
      </c>
      <c r="B3" s="118"/>
      <c r="C3" s="118"/>
      <c r="D3" s="118"/>
      <c r="E3" s="118"/>
      <c r="F3" s="118"/>
      <c r="G3" s="118"/>
    </row>
    <row r="4" spans="1:7" ht="15.75" thickBot="1">
      <c r="A4" s="28"/>
      <c r="B4" s="119" t="s">
        <v>76</v>
      </c>
      <c r="C4" s="119"/>
      <c r="D4" s="41" t="s">
        <v>77</v>
      </c>
      <c r="E4" s="42">
        <v>3</v>
      </c>
      <c r="F4" s="43"/>
      <c r="G4" s="43" t="s">
        <v>78</v>
      </c>
    </row>
    <row r="5" spans="1:7" ht="15">
      <c r="A5" s="28"/>
      <c r="B5" s="120" t="s">
        <v>107</v>
      </c>
      <c r="C5" s="120"/>
      <c r="D5" s="120"/>
      <c r="E5" s="120"/>
      <c r="F5" s="120"/>
      <c r="G5" s="28"/>
    </row>
    <row r="6" spans="1:7" ht="15">
      <c r="A6" s="28"/>
      <c r="B6" s="44" t="s">
        <v>80</v>
      </c>
      <c r="C6" s="87">
        <v>4.5048</v>
      </c>
      <c r="D6" s="7"/>
      <c r="E6" s="28"/>
      <c r="F6" s="28"/>
      <c r="G6" s="28"/>
    </row>
    <row r="7" spans="1:7" ht="15">
      <c r="A7" s="28"/>
      <c r="B7" s="44" t="s">
        <v>81</v>
      </c>
      <c r="C7" s="45" t="s">
        <v>8</v>
      </c>
      <c r="D7" s="28"/>
      <c r="E7" s="28"/>
      <c r="F7" s="28"/>
      <c r="G7" s="28"/>
    </row>
    <row r="8" spans="1:7" ht="15.75" customHeight="1">
      <c r="A8" s="121" t="s">
        <v>9</v>
      </c>
      <c r="B8" s="121" t="s">
        <v>82</v>
      </c>
      <c r="C8" s="121" t="s">
        <v>83</v>
      </c>
      <c r="D8" s="121"/>
      <c r="E8" s="47" t="s">
        <v>4</v>
      </c>
      <c r="F8" s="121" t="s">
        <v>11</v>
      </c>
      <c r="G8" s="121"/>
    </row>
    <row r="9" spans="1:7" ht="15">
      <c r="A9" s="121"/>
      <c r="B9" s="121"/>
      <c r="C9" s="46" t="s">
        <v>12</v>
      </c>
      <c r="D9" s="46" t="s">
        <v>13</v>
      </c>
      <c r="E9" s="47" t="s">
        <v>12</v>
      </c>
      <c r="F9" s="47" t="s">
        <v>12</v>
      </c>
      <c r="G9" s="47" t="s">
        <v>13</v>
      </c>
    </row>
    <row r="10" spans="1:7" ht="1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</row>
    <row r="11" spans="1:7" ht="15">
      <c r="A11" s="122" t="s">
        <v>84</v>
      </c>
      <c r="B11" s="122"/>
      <c r="C11" s="122"/>
      <c r="D11" s="122"/>
      <c r="E11" s="122"/>
      <c r="F11" s="122"/>
      <c r="G11" s="122"/>
    </row>
    <row r="12" spans="1:7" ht="18" customHeight="1">
      <c r="A12" s="49">
        <v>1</v>
      </c>
      <c r="B12" s="50" t="s">
        <v>108</v>
      </c>
      <c r="C12" s="28">
        <v>26.276</v>
      </c>
      <c r="D12" s="89">
        <f>C12/C6</f>
        <v>5.832889362457823</v>
      </c>
      <c r="E12" s="89">
        <f>C12*0.19</f>
        <v>4.99244</v>
      </c>
      <c r="F12" s="89">
        <f>SUM(C12,E12)</f>
        <v>31.26844</v>
      </c>
      <c r="G12" s="89">
        <f>D12*1.19</f>
        <v>6.941138341324809</v>
      </c>
    </row>
    <row r="13" spans="1:7" ht="18" customHeight="1">
      <c r="A13" s="49">
        <v>2</v>
      </c>
      <c r="B13" s="50" t="s">
        <v>86</v>
      </c>
      <c r="C13" s="36">
        <v>51.61</v>
      </c>
      <c r="D13" s="89">
        <f>C13/C6</f>
        <v>11.456668442550168</v>
      </c>
      <c r="E13" s="89">
        <f aca="true" t="shared" si="0" ref="E13:E18">C13*0.19</f>
        <v>9.8059</v>
      </c>
      <c r="F13" s="89">
        <f aca="true" t="shared" si="1" ref="F13:F18">SUM(C13,E13)</f>
        <v>61.4159</v>
      </c>
      <c r="G13" s="89">
        <f aca="true" t="shared" si="2" ref="G13:G18">D13*1.19</f>
        <v>13.6334354466347</v>
      </c>
    </row>
    <row r="14" spans="1:7" ht="15.75" customHeight="1">
      <c r="A14" s="49">
        <v>3</v>
      </c>
      <c r="B14" s="50" t="s">
        <v>109</v>
      </c>
      <c r="C14" s="49">
        <v>1.832</v>
      </c>
      <c r="D14" s="89">
        <f>C14/C6</f>
        <v>0.4066773219676789</v>
      </c>
      <c r="E14" s="89">
        <f t="shared" si="0"/>
        <v>0.34808</v>
      </c>
      <c r="F14" s="89">
        <f t="shared" si="1"/>
        <v>2.1800800000000002</v>
      </c>
      <c r="G14" s="89">
        <f t="shared" si="2"/>
        <v>0.4839460131415379</v>
      </c>
    </row>
    <row r="15" spans="1:7" ht="21" customHeight="1">
      <c r="A15" s="49">
        <v>4</v>
      </c>
      <c r="B15" s="50" t="s">
        <v>88</v>
      </c>
      <c r="C15" s="25">
        <v>0.25</v>
      </c>
      <c r="D15" s="89">
        <f>C15/C6</f>
        <v>0.05549635943882081</v>
      </c>
      <c r="E15" s="89">
        <f t="shared" si="0"/>
        <v>0.0475</v>
      </c>
      <c r="F15" s="89">
        <f t="shared" si="1"/>
        <v>0.2975</v>
      </c>
      <c r="G15" s="89">
        <f t="shared" si="2"/>
        <v>0.06604066773219676</v>
      </c>
    </row>
    <row r="16" spans="1:7" ht="18" customHeight="1">
      <c r="A16" s="49">
        <v>5</v>
      </c>
      <c r="B16" s="50" t="s">
        <v>106</v>
      </c>
      <c r="C16" s="51">
        <v>0.062</v>
      </c>
      <c r="D16" s="89">
        <f>C16/C6</f>
        <v>0.01376309714082756</v>
      </c>
      <c r="E16" s="89">
        <f t="shared" si="0"/>
        <v>0.01178</v>
      </c>
      <c r="F16" s="89">
        <f t="shared" si="1"/>
        <v>0.07378</v>
      </c>
      <c r="G16" s="89">
        <f t="shared" si="2"/>
        <v>0.016378085597584795</v>
      </c>
    </row>
    <row r="17" spans="1:7" ht="15">
      <c r="A17" s="49">
        <v>6</v>
      </c>
      <c r="B17" s="50" t="s">
        <v>90</v>
      </c>
      <c r="C17" s="36">
        <v>0</v>
      </c>
      <c r="D17" s="89">
        <f>C17/C6</f>
        <v>0</v>
      </c>
      <c r="E17" s="89">
        <f t="shared" si="0"/>
        <v>0</v>
      </c>
      <c r="F17" s="89">
        <f t="shared" si="1"/>
        <v>0</v>
      </c>
      <c r="G17" s="89">
        <f t="shared" si="2"/>
        <v>0</v>
      </c>
    </row>
    <row r="18" spans="1:7" ht="15">
      <c r="A18" s="122" t="s">
        <v>91</v>
      </c>
      <c r="B18" s="122"/>
      <c r="C18" s="25">
        <f>SUM(C12:C17)</f>
        <v>80.02999999999999</v>
      </c>
      <c r="D18" s="89">
        <f>C18/C6</f>
        <v>17.765494583555313</v>
      </c>
      <c r="E18" s="89">
        <f t="shared" si="0"/>
        <v>15.205699999999998</v>
      </c>
      <c r="F18" s="89">
        <f t="shared" si="1"/>
        <v>95.23569999999998</v>
      </c>
      <c r="G18" s="89">
        <f t="shared" si="2"/>
        <v>21.14093855443082</v>
      </c>
    </row>
    <row r="19" spans="1:7" ht="15">
      <c r="A19" s="49"/>
      <c r="B19" s="52"/>
      <c r="C19" s="25"/>
      <c r="D19" s="25"/>
      <c r="E19" s="25"/>
      <c r="F19" s="25"/>
      <c r="G19" s="25"/>
    </row>
    <row r="20" spans="1:7" ht="15">
      <c r="A20" s="122" t="s">
        <v>92</v>
      </c>
      <c r="B20" s="122"/>
      <c r="C20" s="122"/>
      <c r="D20" s="122"/>
      <c r="E20" s="122"/>
      <c r="F20" s="122"/>
      <c r="G20" s="122"/>
    </row>
    <row r="21" spans="1:7" ht="20.25" customHeight="1">
      <c r="A21" s="54" t="s">
        <v>93</v>
      </c>
      <c r="B21" s="50" t="s">
        <v>94</v>
      </c>
      <c r="C21" s="25">
        <v>0</v>
      </c>
      <c r="D21" s="89">
        <f>C21/C15</f>
        <v>0</v>
      </c>
      <c r="E21" s="89">
        <f>C21*0.19</f>
        <v>0</v>
      </c>
      <c r="F21" s="89">
        <f>SUM(C21,E21)</f>
        <v>0</v>
      </c>
      <c r="G21" s="89">
        <f>D21*1.19</f>
        <v>0</v>
      </c>
    </row>
    <row r="22" spans="1:7" ht="15">
      <c r="A22" s="122" t="s">
        <v>95</v>
      </c>
      <c r="B22" s="122"/>
      <c r="C22" s="25">
        <f>SUM(C21)</f>
        <v>0</v>
      </c>
      <c r="D22" s="89">
        <f>C22/C16</f>
        <v>0</v>
      </c>
      <c r="E22" s="89">
        <f>C22*0.19</f>
        <v>0</v>
      </c>
      <c r="F22" s="89">
        <f>SUM(C22,E22)</f>
        <v>0</v>
      </c>
      <c r="G22" s="89">
        <f>D22*1.19</f>
        <v>0</v>
      </c>
    </row>
    <row r="23" spans="1:7" ht="15">
      <c r="A23" s="49"/>
      <c r="B23" s="52"/>
      <c r="C23" s="53"/>
      <c r="D23" s="53"/>
      <c r="E23" s="53"/>
      <c r="F23" s="53"/>
      <c r="G23" s="53"/>
    </row>
    <row r="24" spans="1:7" ht="15">
      <c r="A24" s="122" t="s">
        <v>96</v>
      </c>
      <c r="B24" s="122"/>
      <c r="C24" s="122"/>
      <c r="D24" s="122"/>
      <c r="E24" s="122"/>
      <c r="F24" s="122"/>
      <c r="G24" s="122"/>
    </row>
    <row r="25" spans="1:7" ht="15">
      <c r="A25" s="49" t="s">
        <v>97</v>
      </c>
      <c r="B25" s="50" t="s">
        <v>98</v>
      </c>
      <c r="C25" s="55">
        <v>0</v>
      </c>
      <c r="D25" s="89">
        <f>C25/C6</f>
        <v>0</v>
      </c>
      <c r="E25" s="89">
        <f>C25*0.19</f>
        <v>0</v>
      </c>
      <c r="F25" s="89">
        <f>SUM(C25,E25)</f>
        <v>0</v>
      </c>
      <c r="G25" s="89">
        <f>D25*1.19</f>
        <v>0</v>
      </c>
    </row>
    <row r="26" spans="1:7" ht="16.5" customHeight="1">
      <c r="A26" s="49" t="s">
        <v>99</v>
      </c>
      <c r="B26" s="50" t="s">
        <v>100</v>
      </c>
      <c r="C26" s="25">
        <v>0</v>
      </c>
      <c r="D26" s="89">
        <f>C26/C6</f>
        <v>0</v>
      </c>
      <c r="E26" s="89">
        <f>C26*0.19</f>
        <v>0</v>
      </c>
      <c r="F26" s="89">
        <f>SUM(C26,E26)</f>
        <v>0</v>
      </c>
      <c r="G26" s="89">
        <f>D26*1.19</f>
        <v>0</v>
      </c>
    </row>
    <row r="27" spans="1:7" ht="15">
      <c r="A27" s="49" t="s">
        <v>101</v>
      </c>
      <c r="B27" s="50" t="s">
        <v>102</v>
      </c>
      <c r="C27" s="25">
        <v>0</v>
      </c>
      <c r="D27" s="89">
        <f>C27/C6</f>
        <v>0</v>
      </c>
      <c r="E27" s="89">
        <f>C27*0.19</f>
        <v>0</v>
      </c>
      <c r="F27" s="89">
        <f>SUM(C27,E27)</f>
        <v>0</v>
      </c>
      <c r="G27" s="89">
        <f>D27*1.19</f>
        <v>0</v>
      </c>
    </row>
    <row r="28" spans="1:7" ht="15">
      <c r="A28" s="122" t="s">
        <v>103</v>
      </c>
      <c r="B28" s="122"/>
      <c r="C28" s="25">
        <f>SUM(C25:C27)</f>
        <v>0</v>
      </c>
      <c r="D28" s="89">
        <f>C28/C6</f>
        <v>0</v>
      </c>
      <c r="E28" s="89">
        <f>C28*0.19</f>
        <v>0</v>
      </c>
      <c r="F28" s="89">
        <f>SUM(C28,E28)</f>
        <v>0</v>
      </c>
      <c r="G28" s="89">
        <f>D28*1.19</f>
        <v>0</v>
      </c>
    </row>
    <row r="29" spans="1:7" ht="15">
      <c r="A29" s="122" t="s">
        <v>104</v>
      </c>
      <c r="B29" s="122"/>
      <c r="C29" s="25">
        <f>SUM(C28,C22,C18)</f>
        <v>80.02999999999999</v>
      </c>
      <c r="D29" s="89">
        <f>C29/C6</f>
        <v>17.765494583555313</v>
      </c>
      <c r="E29" s="89">
        <f>C29*0.19</f>
        <v>15.205699999999998</v>
      </c>
      <c r="F29" s="89">
        <f>SUM(C29,E29)</f>
        <v>95.23569999999998</v>
      </c>
      <c r="G29" s="89">
        <f>D29*1.19</f>
        <v>21.14093855443082</v>
      </c>
    </row>
    <row r="30" spans="1:7" ht="15">
      <c r="A30" s="28"/>
      <c r="B30" s="28"/>
      <c r="C30" s="28"/>
      <c r="D30" s="28"/>
      <c r="E30" s="28"/>
      <c r="F30" s="28"/>
      <c r="G30" s="28"/>
    </row>
    <row r="31" spans="1:7" ht="31.5">
      <c r="A31" s="28"/>
      <c r="B31" s="90" t="s">
        <v>152</v>
      </c>
      <c r="C31" s="28"/>
      <c r="D31" s="28"/>
      <c r="E31" s="28"/>
      <c r="F31" s="28"/>
      <c r="G31" s="28"/>
    </row>
    <row r="32" spans="1:7" ht="15.75">
      <c r="A32" s="28"/>
      <c r="B32" s="28"/>
      <c r="C32" s="28"/>
      <c r="D32" s="28"/>
      <c r="E32" s="28"/>
      <c r="F32" s="28"/>
      <c r="G32" s="28"/>
    </row>
    <row r="33" spans="1:7" ht="15.75">
      <c r="A33" s="28"/>
      <c r="B33" s="28"/>
      <c r="C33" s="28"/>
      <c r="D33" s="28"/>
      <c r="E33" s="28"/>
      <c r="F33" s="28"/>
      <c r="G33" s="28"/>
    </row>
    <row r="34" ht="12.75"/>
  </sheetData>
  <sheetProtection/>
  <mergeCells count="16">
    <mergeCell ref="A29:B29"/>
    <mergeCell ref="A11:G11"/>
    <mergeCell ref="A18:B18"/>
    <mergeCell ref="A20:G20"/>
    <mergeCell ref="A22:B22"/>
    <mergeCell ref="A24:G24"/>
    <mergeCell ref="A28:B28"/>
    <mergeCell ref="A8:A9"/>
    <mergeCell ref="B8:B9"/>
    <mergeCell ref="C8:D8"/>
    <mergeCell ref="F8:G8"/>
    <mergeCell ref="A1:G1"/>
    <mergeCell ref="A2:G2"/>
    <mergeCell ref="A3:G3"/>
    <mergeCell ref="B4:C4"/>
    <mergeCell ref="B5:F5"/>
  </mergeCells>
  <printOptions/>
  <pageMargins left="0.7500000000000001" right="0.1" top="0.6437" bottom="0.6437" header="0.25" footer="0.25"/>
  <pageSetup fitToHeight="0" fitToWidth="0"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C22" sqref="C22"/>
    </sheetView>
  </sheetViews>
  <sheetFormatPr defaultColWidth="9.00390625" defaultRowHeight="14.25"/>
  <cols>
    <col min="1" max="1" width="4.375" style="3" customWidth="1"/>
    <col min="2" max="2" width="38.625" style="3" customWidth="1"/>
    <col min="3" max="3" width="7.625" style="3" customWidth="1"/>
    <col min="4" max="4" width="7.375" style="3" customWidth="1"/>
    <col min="5" max="5" width="7.50390625" style="3" customWidth="1"/>
    <col min="6" max="6" width="8.625" style="3" customWidth="1"/>
    <col min="7" max="7" width="6.875" style="3" customWidth="1"/>
    <col min="8" max="16384" width="8.00390625" style="3" customWidth="1"/>
  </cols>
  <sheetData>
    <row r="1" spans="1:7" ht="29.25" customHeight="1">
      <c r="A1" s="117" t="s">
        <v>157</v>
      </c>
      <c r="B1" s="117"/>
      <c r="C1" s="117"/>
      <c r="D1" s="117"/>
      <c r="E1" s="117"/>
      <c r="F1" s="117"/>
      <c r="G1" s="117"/>
    </row>
    <row r="2" spans="1:7" ht="15">
      <c r="A2" s="123" t="s">
        <v>156</v>
      </c>
      <c r="B2" s="123"/>
      <c r="C2" s="123"/>
      <c r="D2" s="123"/>
      <c r="E2" s="123"/>
      <c r="F2" s="123"/>
      <c r="G2" s="123"/>
    </row>
    <row r="3" spans="1:7" ht="15.75" thickBot="1">
      <c r="A3" s="118" t="s">
        <v>75</v>
      </c>
      <c r="B3" s="118"/>
      <c r="C3" s="118"/>
      <c r="D3" s="118"/>
      <c r="E3" s="118"/>
      <c r="F3" s="118"/>
      <c r="G3" s="118"/>
    </row>
    <row r="4" spans="1:6" ht="15.75" thickBot="1">
      <c r="A4" s="28"/>
      <c r="B4" s="119" t="s">
        <v>76</v>
      </c>
      <c r="C4" s="119"/>
      <c r="D4" s="41" t="s">
        <v>77</v>
      </c>
      <c r="E4" s="42">
        <v>4</v>
      </c>
      <c r="F4" s="43"/>
    </row>
    <row r="5" spans="1:7" ht="15">
      <c r="A5" s="28"/>
      <c r="B5" s="120" t="s">
        <v>110</v>
      </c>
      <c r="C5" s="120"/>
      <c r="D5" s="120"/>
      <c r="E5" s="120"/>
      <c r="F5" s="120"/>
      <c r="G5" s="120"/>
    </row>
    <row r="6" spans="1:7" ht="15">
      <c r="A6" s="28"/>
      <c r="B6" s="44" t="s">
        <v>80</v>
      </c>
      <c r="C6" s="87">
        <v>4.5048</v>
      </c>
      <c r="D6" s="7"/>
      <c r="E6" s="61"/>
      <c r="F6" s="28"/>
      <c r="G6" s="28"/>
    </row>
    <row r="7" spans="1:7" ht="15">
      <c r="A7" s="28"/>
      <c r="B7" s="44" t="s">
        <v>81</v>
      </c>
      <c r="C7" s="45" t="s">
        <v>146</v>
      </c>
      <c r="D7" s="28"/>
      <c r="E7" s="28"/>
      <c r="F7" s="43" t="s">
        <v>78</v>
      </c>
      <c r="G7" s="28"/>
    </row>
    <row r="8" spans="1:7" ht="34.5" customHeight="1">
      <c r="A8" s="121" t="s">
        <v>9</v>
      </c>
      <c r="B8" s="121" t="s">
        <v>82</v>
      </c>
      <c r="C8" s="121" t="s">
        <v>149</v>
      </c>
      <c r="D8" s="121"/>
      <c r="E8" s="47" t="s">
        <v>4</v>
      </c>
      <c r="F8" s="121" t="s">
        <v>11</v>
      </c>
      <c r="G8" s="125"/>
    </row>
    <row r="9" spans="1:7" ht="30.75">
      <c r="A9" s="121"/>
      <c r="B9" s="121"/>
      <c r="C9" s="46" t="s">
        <v>12</v>
      </c>
      <c r="D9" s="46" t="s">
        <v>13</v>
      </c>
      <c r="E9" s="47" t="s">
        <v>12</v>
      </c>
      <c r="F9" s="47" t="s">
        <v>12</v>
      </c>
      <c r="G9" s="92" t="s">
        <v>13</v>
      </c>
    </row>
    <row r="10" spans="1:8" ht="15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93">
        <v>7</v>
      </c>
      <c r="H10" s="84"/>
    </row>
    <row r="11" spans="1:8" ht="15">
      <c r="A11" s="122" t="s">
        <v>111</v>
      </c>
      <c r="B11" s="122"/>
      <c r="C11" s="122"/>
      <c r="D11" s="122"/>
      <c r="E11" s="122"/>
      <c r="F11" s="122"/>
      <c r="G11" s="124"/>
      <c r="H11" s="84"/>
    </row>
    <row r="12" spans="1:7" ht="26.25" customHeight="1">
      <c r="A12" s="62" t="s">
        <v>24</v>
      </c>
      <c r="B12" s="61" t="s">
        <v>112</v>
      </c>
      <c r="C12" s="25">
        <v>1.5</v>
      </c>
      <c r="D12" s="89">
        <f>C12/C6</f>
        <v>0.33297815663292485</v>
      </c>
      <c r="E12" s="89">
        <f>C12*0.19</f>
        <v>0.28500000000000003</v>
      </c>
      <c r="F12" s="89">
        <f>SUM(C12,E12)</f>
        <v>1.7850000000000001</v>
      </c>
      <c r="G12" s="91">
        <f>D12*1.19</f>
        <v>0.3962440063931805</v>
      </c>
    </row>
    <row r="13" spans="1:7" ht="22.5" customHeight="1">
      <c r="A13" s="62" t="s">
        <v>26</v>
      </c>
      <c r="B13" s="63" t="s">
        <v>113</v>
      </c>
      <c r="C13" s="25">
        <f>SUM(C14:C21)</f>
        <v>6</v>
      </c>
      <c r="D13" s="89">
        <f>C13/C6</f>
        <v>1.3319126265316994</v>
      </c>
      <c r="E13" s="89">
        <f aca="true" t="shared" si="0" ref="E13:E40">C13*0.19</f>
        <v>1.1400000000000001</v>
      </c>
      <c r="F13" s="89">
        <f aca="true" t="shared" si="1" ref="F13:F40">SUM(C13,E13)</f>
        <v>7.140000000000001</v>
      </c>
      <c r="G13" s="89">
        <f aca="true" t="shared" si="2" ref="G13:G40">D13*1.19</f>
        <v>1.584976025572722</v>
      </c>
    </row>
    <row r="14" spans="1:7" ht="21.75" customHeight="1">
      <c r="A14" s="62"/>
      <c r="B14" s="61" t="s">
        <v>114</v>
      </c>
      <c r="C14" s="36">
        <v>0</v>
      </c>
      <c r="D14" s="89">
        <f>C14/C6</f>
        <v>0</v>
      </c>
      <c r="E14" s="89">
        <f t="shared" si="0"/>
        <v>0</v>
      </c>
      <c r="F14" s="89">
        <f t="shared" si="1"/>
        <v>0</v>
      </c>
      <c r="G14" s="89">
        <f t="shared" si="2"/>
        <v>0</v>
      </c>
    </row>
    <row r="15" spans="1:7" ht="21.75" customHeight="1">
      <c r="A15" s="62"/>
      <c r="B15" s="64" t="s">
        <v>115</v>
      </c>
      <c r="C15" s="25">
        <v>0</v>
      </c>
      <c r="D15" s="89">
        <f>C15/C6</f>
        <v>0</v>
      </c>
      <c r="E15" s="89">
        <f t="shared" si="0"/>
        <v>0</v>
      </c>
      <c r="F15" s="89">
        <f t="shared" si="1"/>
        <v>0</v>
      </c>
      <c r="G15" s="89">
        <f t="shared" si="2"/>
        <v>0</v>
      </c>
    </row>
    <row r="16" spans="1:7" ht="30" customHeight="1">
      <c r="A16" s="62"/>
      <c r="B16" s="65" t="s">
        <v>116</v>
      </c>
      <c r="C16" s="66">
        <v>3</v>
      </c>
      <c r="D16" s="89">
        <f>C16/C6</f>
        <v>0.6659563132658497</v>
      </c>
      <c r="E16" s="89">
        <f t="shared" si="0"/>
        <v>0.5700000000000001</v>
      </c>
      <c r="F16" s="89">
        <f t="shared" si="1"/>
        <v>3.5700000000000003</v>
      </c>
      <c r="G16" s="89">
        <f t="shared" si="2"/>
        <v>0.792488012786361</v>
      </c>
    </row>
    <row r="17" spans="1:7" ht="21.75" customHeight="1">
      <c r="A17" s="62"/>
      <c r="B17" s="67" t="s">
        <v>117</v>
      </c>
      <c r="C17" s="25">
        <v>0</v>
      </c>
      <c r="D17" s="89">
        <f>C17/C6</f>
        <v>0</v>
      </c>
      <c r="E17" s="89">
        <f t="shared" si="0"/>
        <v>0</v>
      </c>
      <c r="F17" s="89">
        <f t="shared" si="1"/>
        <v>0</v>
      </c>
      <c r="G17" s="89">
        <f t="shared" si="2"/>
        <v>0</v>
      </c>
    </row>
    <row r="18" spans="1:7" ht="21.75" customHeight="1">
      <c r="A18" s="62"/>
      <c r="B18" s="67" t="s">
        <v>118</v>
      </c>
      <c r="C18" s="25">
        <v>0</v>
      </c>
      <c r="D18" s="89">
        <f>C18/C6</f>
        <v>0</v>
      </c>
      <c r="E18" s="89">
        <f t="shared" si="0"/>
        <v>0</v>
      </c>
      <c r="F18" s="89">
        <f t="shared" si="1"/>
        <v>0</v>
      </c>
      <c r="G18" s="89">
        <f t="shared" si="2"/>
        <v>0</v>
      </c>
    </row>
    <row r="19" spans="1:7" ht="21.75" customHeight="1">
      <c r="A19" s="62"/>
      <c r="B19" s="67" t="s">
        <v>119</v>
      </c>
      <c r="C19" s="25">
        <v>0</v>
      </c>
      <c r="D19" s="89">
        <f>C19/C6</f>
        <v>0</v>
      </c>
      <c r="E19" s="89">
        <f t="shared" si="0"/>
        <v>0</v>
      </c>
      <c r="F19" s="89">
        <f t="shared" si="1"/>
        <v>0</v>
      </c>
      <c r="G19" s="89">
        <f t="shared" si="2"/>
        <v>0</v>
      </c>
    </row>
    <row r="20" spans="1:7" ht="21.75" customHeight="1">
      <c r="A20" s="62"/>
      <c r="B20" s="63" t="s">
        <v>120</v>
      </c>
      <c r="C20" s="25">
        <v>1</v>
      </c>
      <c r="D20" s="89">
        <f>C20/C6</f>
        <v>0.22198543775528323</v>
      </c>
      <c r="E20" s="89">
        <f t="shared" si="0"/>
        <v>0.19</v>
      </c>
      <c r="F20" s="89">
        <f t="shared" si="1"/>
        <v>1.19</v>
      </c>
      <c r="G20" s="89">
        <f t="shared" si="2"/>
        <v>0.26416267092878704</v>
      </c>
    </row>
    <row r="21" spans="1:7" ht="21.75" customHeight="1">
      <c r="A21" s="62"/>
      <c r="B21" s="63" t="s">
        <v>121</v>
      </c>
      <c r="C21" s="25">
        <v>2</v>
      </c>
      <c r="D21" s="89">
        <f>C21/C6</f>
        <v>0.44397087551056647</v>
      </c>
      <c r="E21" s="89">
        <f t="shared" si="0"/>
        <v>0.38</v>
      </c>
      <c r="F21" s="89">
        <f t="shared" si="1"/>
        <v>2.38</v>
      </c>
      <c r="G21" s="89">
        <f t="shared" si="2"/>
        <v>0.5283253418575741</v>
      </c>
    </row>
    <row r="22" spans="1:7" ht="21.75" customHeight="1">
      <c r="A22" s="62" t="s">
        <v>28</v>
      </c>
      <c r="B22" s="68" t="s">
        <v>29</v>
      </c>
      <c r="C22" s="25">
        <f>SUM(C23,C30,C31,C32)</f>
        <v>115.068</v>
      </c>
      <c r="D22" s="89">
        <f>C22/C6</f>
        <v>25.54342035162493</v>
      </c>
      <c r="E22" s="89">
        <f t="shared" si="0"/>
        <v>21.86292</v>
      </c>
      <c r="F22" s="89">
        <f t="shared" si="1"/>
        <v>136.93092</v>
      </c>
      <c r="G22" s="89">
        <f t="shared" si="2"/>
        <v>30.396670218433666</v>
      </c>
    </row>
    <row r="23" spans="1:7" ht="33" customHeight="1">
      <c r="A23" s="62"/>
      <c r="B23" s="65" t="s">
        <v>122</v>
      </c>
      <c r="C23" s="25">
        <f>SUM(C24,C25,C26,C27,C28,C29)</f>
        <v>113.568</v>
      </c>
      <c r="D23" s="89">
        <f>C23/C6</f>
        <v>25.210442194992005</v>
      </c>
      <c r="E23" s="89">
        <f t="shared" si="0"/>
        <v>21.57792</v>
      </c>
      <c r="F23" s="89">
        <f t="shared" si="1"/>
        <v>135.14592</v>
      </c>
      <c r="G23" s="89">
        <f t="shared" si="2"/>
        <v>30.000426212040484</v>
      </c>
    </row>
    <row r="24" spans="1:7" ht="21.75" customHeight="1">
      <c r="A24" s="62"/>
      <c r="B24" s="61" t="s">
        <v>123</v>
      </c>
      <c r="C24" s="25">
        <v>0</v>
      </c>
      <c r="D24" s="89">
        <f>C24/C6</f>
        <v>0</v>
      </c>
      <c r="E24" s="89">
        <f t="shared" si="0"/>
        <v>0</v>
      </c>
      <c r="F24" s="89">
        <f t="shared" si="1"/>
        <v>0</v>
      </c>
      <c r="G24" s="89">
        <f t="shared" si="2"/>
        <v>0</v>
      </c>
    </row>
    <row r="25" spans="1:7" ht="21.75" customHeight="1">
      <c r="A25" s="62"/>
      <c r="B25" s="63" t="s">
        <v>124</v>
      </c>
      <c r="C25" s="25">
        <v>9.6</v>
      </c>
      <c r="D25" s="89">
        <f>C25/C6</f>
        <v>2.131060202450719</v>
      </c>
      <c r="E25" s="89">
        <f t="shared" si="0"/>
        <v>1.8239999999999998</v>
      </c>
      <c r="F25" s="89">
        <f t="shared" si="1"/>
        <v>11.424</v>
      </c>
      <c r="G25" s="89">
        <f t="shared" si="2"/>
        <v>2.5359616409163555</v>
      </c>
    </row>
    <row r="26" spans="1:7" ht="21.75" customHeight="1">
      <c r="A26" s="62"/>
      <c r="B26" s="63" t="s">
        <v>125</v>
      </c>
      <c r="C26" s="25">
        <v>100.468</v>
      </c>
      <c r="D26" s="89">
        <f>C26/C6</f>
        <v>22.302432960397798</v>
      </c>
      <c r="E26" s="89">
        <f t="shared" si="0"/>
        <v>19.08892</v>
      </c>
      <c r="F26" s="89">
        <f t="shared" si="1"/>
        <v>119.55692</v>
      </c>
      <c r="G26" s="89">
        <f t="shared" si="2"/>
        <v>26.53989522287338</v>
      </c>
    </row>
    <row r="27" spans="1:7" ht="21.75" customHeight="1">
      <c r="A27" s="62"/>
      <c r="B27" s="63" t="s">
        <v>126</v>
      </c>
      <c r="C27" s="25">
        <v>0</v>
      </c>
      <c r="D27" s="89">
        <f>C27/C6</f>
        <v>0</v>
      </c>
      <c r="E27" s="89">
        <f t="shared" si="0"/>
        <v>0</v>
      </c>
      <c r="F27" s="89">
        <f t="shared" si="1"/>
        <v>0</v>
      </c>
      <c r="G27" s="89">
        <f t="shared" si="2"/>
        <v>0</v>
      </c>
    </row>
    <row r="28" spans="1:7" ht="21.75" customHeight="1">
      <c r="A28" s="62"/>
      <c r="B28" s="61" t="s">
        <v>127</v>
      </c>
      <c r="C28" s="25">
        <v>3.5</v>
      </c>
      <c r="D28" s="89">
        <f>C28/C6</f>
        <v>0.7769490321434913</v>
      </c>
      <c r="E28" s="89">
        <f t="shared" si="0"/>
        <v>0.665</v>
      </c>
      <c r="F28" s="89">
        <f t="shared" si="1"/>
        <v>4.165</v>
      </c>
      <c r="G28" s="89">
        <f t="shared" si="2"/>
        <v>0.9245693482507547</v>
      </c>
    </row>
    <row r="29" spans="1:7" ht="21.75" customHeight="1">
      <c r="A29" s="62"/>
      <c r="B29" s="69" t="s">
        <v>128</v>
      </c>
      <c r="C29" s="25">
        <v>0</v>
      </c>
      <c r="D29" s="89">
        <f>C29/C6</f>
        <v>0</v>
      </c>
      <c r="E29" s="89">
        <f t="shared" si="0"/>
        <v>0</v>
      </c>
      <c r="F29" s="89">
        <f t="shared" si="1"/>
        <v>0</v>
      </c>
      <c r="G29" s="89">
        <f t="shared" si="2"/>
        <v>0</v>
      </c>
    </row>
    <row r="30" spans="1:7" ht="21.75" customHeight="1">
      <c r="A30" s="62"/>
      <c r="B30" s="65" t="s">
        <v>129</v>
      </c>
      <c r="C30" s="25">
        <v>1.5</v>
      </c>
      <c r="D30" s="89">
        <f>C30/C6</f>
        <v>0.33297815663292485</v>
      </c>
      <c r="E30" s="89">
        <f t="shared" si="0"/>
        <v>0.28500000000000003</v>
      </c>
      <c r="F30" s="89">
        <f t="shared" si="1"/>
        <v>1.7850000000000001</v>
      </c>
      <c r="G30" s="89">
        <f t="shared" si="2"/>
        <v>0.3962440063931805</v>
      </c>
    </row>
    <row r="31" spans="1:7" ht="51.75" customHeight="1">
      <c r="A31" s="62"/>
      <c r="B31" s="70" t="s">
        <v>130</v>
      </c>
      <c r="C31" s="25">
        <v>0</v>
      </c>
      <c r="D31" s="89">
        <f>C31/C6</f>
        <v>0</v>
      </c>
      <c r="E31" s="89">
        <f t="shared" si="0"/>
        <v>0</v>
      </c>
      <c r="F31" s="89">
        <f t="shared" si="1"/>
        <v>0</v>
      </c>
      <c r="G31" s="89">
        <f t="shared" si="2"/>
        <v>0</v>
      </c>
    </row>
    <row r="32" spans="1:7" ht="36" customHeight="1">
      <c r="A32" s="71"/>
      <c r="B32" s="72" t="s">
        <v>131</v>
      </c>
      <c r="C32" s="57">
        <v>0</v>
      </c>
      <c r="D32" s="89">
        <f>C32/C6</f>
        <v>0</v>
      </c>
      <c r="E32" s="89">
        <f t="shared" si="0"/>
        <v>0</v>
      </c>
      <c r="F32" s="89">
        <f t="shared" si="1"/>
        <v>0</v>
      </c>
      <c r="G32" s="89">
        <f t="shared" si="2"/>
        <v>0</v>
      </c>
    </row>
    <row r="33" spans="1:7" ht="20.25" customHeight="1">
      <c r="A33" s="62" t="s">
        <v>30</v>
      </c>
      <c r="B33" s="73" t="s">
        <v>132</v>
      </c>
      <c r="C33" s="25">
        <v>6</v>
      </c>
      <c r="D33" s="89">
        <f>C33/C6</f>
        <v>1.3319126265316994</v>
      </c>
      <c r="E33" s="89">
        <f t="shared" si="0"/>
        <v>1.1400000000000001</v>
      </c>
      <c r="F33" s="89">
        <f t="shared" si="1"/>
        <v>7.140000000000001</v>
      </c>
      <c r="G33" s="89">
        <f t="shared" si="2"/>
        <v>1.584976025572722</v>
      </c>
    </row>
    <row r="34" spans="1:7" ht="20.25" customHeight="1">
      <c r="A34" s="62" t="s">
        <v>32</v>
      </c>
      <c r="B34" s="69" t="s">
        <v>133</v>
      </c>
      <c r="C34" s="25">
        <f>SUM(C35:C36)</f>
        <v>0</v>
      </c>
      <c r="D34" s="89">
        <f>C34/C6</f>
        <v>0</v>
      </c>
      <c r="E34" s="89">
        <f t="shared" si="0"/>
        <v>0</v>
      </c>
      <c r="F34" s="89">
        <f t="shared" si="1"/>
        <v>0</v>
      </c>
      <c r="G34" s="89">
        <f t="shared" si="2"/>
        <v>0</v>
      </c>
    </row>
    <row r="35" spans="1:7" ht="51.75" customHeight="1">
      <c r="A35" s="62"/>
      <c r="B35" s="74" t="s">
        <v>134</v>
      </c>
      <c r="C35" s="25">
        <v>0</v>
      </c>
      <c r="D35" s="89">
        <f>C35/C6</f>
        <v>0</v>
      </c>
      <c r="E35" s="89">
        <f t="shared" si="0"/>
        <v>0</v>
      </c>
      <c r="F35" s="89">
        <f t="shared" si="1"/>
        <v>0</v>
      </c>
      <c r="G35" s="89">
        <f t="shared" si="2"/>
        <v>0</v>
      </c>
    </row>
    <row r="36" spans="1:7" ht="28.5" customHeight="1">
      <c r="A36" s="62"/>
      <c r="B36" s="65" t="s">
        <v>135</v>
      </c>
      <c r="C36" s="25">
        <v>0</v>
      </c>
      <c r="D36" s="89">
        <f>C36/C6</f>
        <v>0</v>
      </c>
      <c r="E36" s="89">
        <f t="shared" si="0"/>
        <v>0</v>
      </c>
      <c r="F36" s="89">
        <f t="shared" si="1"/>
        <v>0</v>
      </c>
      <c r="G36" s="89">
        <f t="shared" si="2"/>
        <v>0</v>
      </c>
    </row>
    <row r="37" spans="1:7" ht="20.25" customHeight="1">
      <c r="A37" s="62" t="s">
        <v>34</v>
      </c>
      <c r="B37" s="64" t="s">
        <v>35</v>
      </c>
      <c r="C37" s="25">
        <f>SUM(C38:C39)</f>
        <v>18.4</v>
      </c>
      <c r="D37" s="89">
        <f>C37/C6</f>
        <v>4.0845320546972115</v>
      </c>
      <c r="E37" s="89">
        <f t="shared" si="0"/>
        <v>3.4959999999999996</v>
      </c>
      <c r="F37" s="89">
        <f t="shared" si="1"/>
        <v>21.895999999999997</v>
      </c>
      <c r="G37" s="89">
        <f t="shared" si="2"/>
        <v>4.860593145089681</v>
      </c>
    </row>
    <row r="38" spans="1:7" ht="35.25" customHeight="1">
      <c r="A38" s="62"/>
      <c r="B38" s="75" t="s">
        <v>136</v>
      </c>
      <c r="C38" s="25">
        <v>4</v>
      </c>
      <c r="D38" s="89">
        <f>C38/C6</f>
        <v>0.8879417510211329</v>
      </c>
      <c r="E38" s="89">
        <f t="shared" si="0"/>
        <v>0.76</v>
      </c>
      <c r="F38" s="89">
        <f t="shared" si="1"/>
        <v>4.76</v>
      </c>
      <c r="G38" s="89">
        <f t="shared" si="2"/>
        <v>1.0566506837151481</v>
      </c>
    </row>
    <row r="39" spans="1:7" ht="54" customHeight="1">
      <c r="A39" s="62"/>
      <c r="B39" s="65" t="s">
        <v>137</v>
      </c>
      <c r="C39" s="25">
        <v>14.4</v>
      </c>
      <c r="D39" s="89">
        <f>C39/C6</f>
        <v>3.1965903036760785</v>
      </c>
      <c r="E39" s="89">
        <f t="shared" si="0"/>
        <v>2.736</v>
      </c>
      <c r="F39" s="89">
        <f t="shared" si="1"/>
        <v>17.136</v>
      </c>
      <c r="G39" s="89">
        <f t="shared" si="2"/>
        <v>3.8039424613745334</v>
      </c>
    </row>
    <row r="40" spans="1:7" ht="15">
      <c r="A40" s="122" t="s">
        <v>138</v>
      </c>
      <c r="B40" s="122"/>
      <c r="C40" s="25">
        <f>SUM(C12,C13,C22,C33,C34,C37)</f>
        <v>146.968</v>
      </c>
      <c r="D40" s="89">
        <f>C40/C6</f>
        <v>32.624755816018464</v>
      </c>
      <c r="E40" s="89">
        <f t="shared" si="0"/>
        <v>27.92392</v>
      </c>
      <c r="F40" s="89">
        <f t="shared" si="1"/>
        <v>174.89192</v>
      </c>
      <c r="G40" s="89">
        <f t="shared" si="2"/>
        <v>38.82345942106197</v>
      </c>
    </row>
    <row r="41" spans="1:7" ht="15">
      <c r="A41" s="28"/>
      <c r="B41" s="28"/>
      <c r="C41" s="28"/>
      <c r="D41" s="28"/>
      <c r="E41" s="28"/>
      <c r="F41" s="28"/>
      <c r="G41" s="28"/>
    </row>
    <row r="42" spans="1:7" ht="15">
      <c r="A42" s="28"/>
      <c r="C42" s="28"/>
      <c r="D42" s="28"/>
      <c r="E42" s="28"/>
      <c r="F42" s="28"/>
      <c r="G42" s="28"/>
    </row>
    <row r="43" spans="1:7" ht="15">
      <c r="A43" s="28"/>
      <c r="C43" s="28"/>
      <c r="D43" s="28"/>
      <c r="E43" s="28"/>
      <c r="F43" s="28"/>
      <c r="G43" s="28"/>
    </row>
    <row r="44" spans="1:7" ht="31.5">
      <c r="A44" s="28"/>
      <c r="B44" s="90" t="s">
        <v>151</v>
      </c>
      <c r="C44" s="28"/>
      <c r="D44" s="28"/>
      <c r="F44" s="28"/>
      <c r="G44" s="28"/>
    </row>
    <row r="45" ht="15.75">
      <c r="B45" s="28"/>
    </row>
    <row r="46" ht="12.75"/>
    <row r="47" ht="12.75"/>
  </sheetData>
  <sheetProtection/>
  <mergeCells count="11">
    <mergeCell ref="A11:G11"/>
    <mergeCell ref="A40:B40"/>
    <mergeCell ref="A1:G1"/>
    <mergeCell ref="A2:G2"/>
    <mergeCell ref="A3:G3"/>
    <mergeCell ref="B4:C4"/>
    <mergeCell ref="B5:G5"/>
    <mergeCell ref="A8:A9"/>
    <mergeCell ref="B8:B9"/>
    <mergeCell ref="C8:D8"/>
    <mergeCell ref="F8:G8"/>
  </mergeCells>
  <printOptions/>
  <pageMargins left="0.7480314960629921" right="0.1968503937007874" top="1.141732283464567" bottom="1.141732283464567" header="0.7480314960629921" footer="0.7480314960629921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rosca.vasile</dc:creator>
  <cp:keywords/>
  <dc:description/>
  <cp:lastModifiedBy>Lenovo</cp:lastModifiedBy>
  <cp:lastPrinted>2017-02-16T06:53:08Z</cp:lastPrinted>
  <dcterms:created xsi:type="dcterms:W3CDTF">2017-02-15T09:12:23Z</dcterms:created>
  <dcterms:modified xsi:type="dcterms:W3CDTF">2017-08-16T13:34:54Z</dcterms:modified>
  <cp:category/>
  <cp:version/>
  <cp:contentType/>
  <cp:contentStatus/>
</cp:coreProperties>
</file>